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A35CC896-07D5-4556-B67A-D05414EE51E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0" l="1"/>
  <c r="J117" i="10" l="1"/>
  <c r="J116" i="10"/>
  <c r="J114" i="10"/>
  <c r="J112" i="10"/>
  <c r="J113" i="10"/>
  <c r="J178" i="10"/>
  <c r="J186" i="10" l="1"/>
  <c r="J172" i="10"/>
  <c r="J170" i="10"/>
  <c r="J166" i="10"/>
  <c r="J160" i="10"/>
  <c r="J154" i="10"/>
  <c r="J152" i="10"/>
  <c r="J148" i="10"/>
  <c r="J142" i="10"/>
  <c r="J140" i="10"/>
  <c r="J136" i="10" s="1"/>
  <c r="J130" i="10"/>
  <c r="J128" i="10"/>
  <c r="J124" i="10"/>
  <c r="J118" i="10"/>
  <c r="J189" i="10"/>
  <c r="J115" i="10"/>
  <c r="J187" i="10" s="1"/>
  <c r="J185" i="10"/>
  <c r="J106" i="10"/>
  <c r="J104" i="10"/>
  <c r="J100" i="10"/>
  <c r="J94" i="10"/>
  <c r="J88" i="10"/>
  <c r="J82" i="10"/>
  <c r="J76" i="10"/>
  <c r="J70" i="10"/>
  <c r="J64" i="10"/>
  <c r="J58" i="10"/>
  <c r="J52" i="10"/>
  <c r="J46" i="10"/>
  <c r="J40" i="10"/>
  <c r="J16" i="10" s="1"/>
  <c r="J34" i="10"/>
  <c r="J28" i="10"/>
  <c r="J22" i="10"/>
  <c r="J21" i="10"/>
  <c r="J20" i="10"/>
  <c r="J19" i="10"/>
  <c r="J18" i="10"/>
  <c r="J17" i="10"/>
  <c r="K170" i="10"/>
  <c r="J184" i="10" l="1"/>
  <c r="J188" i="10"/>
  <c r="L178" i="10"/>
  <c r="L172" i="10"/>
  <c r="L166" i="10"/>
  <c r="L160" i="10"/>
  <c r="L154" i="10"/>
  <c r="L148" i="10"/>
  <c r="L142" i="10"/>
  <c r="L136" i="10"/>
  <c r="L130" i="10"/>
  <c r="L124" i="10"/>
  <c r="L118" i="10"/>
  <c r="L117" i="10"/>
  <c r="L116" i="10"/>
  <c r="L115" i="10"/>
  <c r="L114" i="10"/>
  <c r="L186" i="10" s="1"/>
  <c r="L113" i="10"/>
  <c r="L106" i="10"/>
  <c r="L100" i="10"/>
  <c r="L94" i="10"/>
  <c r="L88" i="10"/>
  <c r="L82" i="10"/>
  <c r="L76" i="10"/>
  <c r="L70" i="10"/>
  <c r="L64" i="10"/>
  <c r="L58" i="10"/>
  <c r="L52" i="10"/>
  <c r="L46" i="10"/>
  <c r="L40" i="10"/>
  <c r="L34" i="10"/>
  <c r="L28" i="10"/>
  <c r="L22" i="10"/>
  <c r="L16" i="10" s="1"/>
  <c r="L21" i="10"/>
  <c r="L20" i="10"/>
  <c r="L19" i="10"/>
  <c r="L18" i="10"/>
  <c r="L17" i="10"/>
  <c r="L10" i="10"/>
  <c r="H10" i="10"/>
  <c r="I10" i="10"/>
  <c r="J10" i="10"/>
  <c r="K10" i="10"/>
  <c r="I17" i="10"/>
  <c r="K17" i="10"/>
  <c r="H18" i="10"/>
  <c r="I18" i="10"/>
  <c r="K18" i="10"/>
  <c r="H19" i="10"/>
  <c r="I19" i="10"/>
  <c r="K19" i="10"/>
  <c r="K20" i="10"/>
  <c r="H21" i="10"/>
  <c r="I21" i="10"/>
  <c r="K21" i="10"/>
  <c r="H22" i="10"/>
  <c r="K22" i="10"/>
  <c r="I26" i="10"/>
  <c r="I22" i="10" s="1"/>
  <c r="I28" i="10"/>
  <c r="K28" i="10"/>
  <c r="H29" i="10"/>
  <c r="H17" i="10" s="1"/>
  <c r="H30" i="10"/>
  <c r="I34" i="10"/>
  <c r="K34" i="10"/>
  <c r="H38" i="10"/>
  <c r="H40" i="10"/>
  <c r="I40" i="10"/>
  <c r="K40" i="10"/>
  <c r="H46" i="10"/>
  <c r="K46" i="10"/>
  <c r="I50" i="10"/>
  <c r="I46" i="10" s="1"/>
  <c r="H52" i="10"/>
  <c r="I52" i="10"/>
  <c r="K52" i="10"/>
  <c r="H58" i="10"/>
  <c r="I58" i="10"/>
  <c r="K58" i="10"/>
  <c r="H64" i="10"/>
  <c r="I64" i="10"/>
  <c r="K64" i="10"/>
  <c r="I70" i="10"/>
  <c r="K70" i="10"/>
  <c r="H74" i="10"/>
  <c r="H70" i="10" s="1"/>
  <c r="I76" i="10"/>
  <c r="K76" i="10"/>
  <c r="H80" i="10"/>
  <c r="H76" i="10" s="1"/>
  <c r="H82" i="10"/>
  <c r="I82" i="10"/>
  <c r="K82" i="10"/>
  <c r="H88" i="10"/>
  <c r="I88" i="10"/>
  <c r="K88" i="10"/>
  <c r="H94" i="10"/>
  <c r="I94" i="10"/>
  <c r="K94" i="10"/>
  <c r="H100" i="10"/>
  <c r="I100" i="10"/>
  <c r="K100" i="10"/>
  <c r="H106" i="10"/>
  <c r="K106" i="10"/>
  <c r="K113" i="10"/>
  <c r="K185" i="10" s="1"/>
  <c r="H114" i="10"/>
  <c r="K114" i="10"/>
  <c r="K186" i="10" s="1"/>
  <c r="I115" i="10"/>
  <c r="K115" i="10"/>
  <c r="K116" i="10"/>
  <c r="H117" i="10"/>
  <c r="H189" i="10" s="1"/>
  <c r="I117" i="10"/>
  <c r="I189" i="10" s="1"/>
  <c r="K117" i="10"/>
  <c r="K189" i="10" s="1"/>
  <c r="H118" i="10"/>
  <c r="I118" i="10"/>
  <c r="K118" i="10"/>
  <c r="K124" i="10"/>
  <c r="H125" i="10"/>
  <c r="I125" i="10"/>
  <c r="I113" i="10" s="1"/>
  <c r="I185" i="10" s="1"/>
  <c r="H126" i="10"/>
  <c r="I126" i="10"/>
  <c r="I114" i="10" s="1"/>
  <c r="I186" i="10" s="1"/>
  <c r="H127" i="10"/>
  <c r="H115" i="10" s="1"/>
  <c r="H128" i="10"/>
  <c r="I130" i="10"/>
  <c r="K130" i="10"/>
  <c r="H134" i="10"/>
  <c r="H130" i="10" s="1"/>
  <c r="H136" i="10"/>
  <c r="I136" i="10"/>
  <c r="K136" i="10"/>
  <c r="H142" i="10"/>
  <c r="I142" i="10"/>
  <c r="K142" i="10"/>
  <c r="H148" i="10"/>
  <c r="I148" i="10"/>
  <c r="K148" i="10"/>
  <c r="H154" i="10"/>
  <c r="I154" i="10"/>
  <c r="K154" i="10"/>
  <c r="H160" i="10"/>
  <c r="I160" i="10"/>
  <c r="K160" i="10"/>
  <c r="H166" i="10"/>
  <c r="K166" i="10"/>
  <c r="I170" i="10"/>
  <c r="I166" i="10" s="1"/>
  <c r="H172" i="10"/>
  <c r="I172" i="10"/>
  <c r="K172" i="10"/>
  <c r="H178" i="10"/>
  <c r="I178" i="10"/>
  <c r="K178" i="10"/>
  <c r="K188" i="10" l="1"/>
  <c r="K187" i="10"/>
  <c r="I187" i="10"/>
  <c r="L187" i="10"/>
  <c r="L112" i="10"/>
  <c r="L184" i="10" s="1"/>
  <c r="H116" i="10"/>
  <c r="L188" i="10"/>
  <c r="H124" i="10"/>
  <c r="H20" i="10"/>
  <c r="L185" i="10"/>
  <c r="L189" i="10"/>
  <c r="K16" i="10"/>
  <c r="K112" i="10"/>
  <c r="H187" i="10"/>
  <c r="H186" i="10"/>
  <c r="H112" i="10"/>
  <c r="I16" i="10"/>
  <c r="H28" i="10"/>
  <c r="I116" i="10"/>
  <c r="H113" i="10"/>
  <c r="H185" i="10" s="1"/>
  <c r="H34" i="10"/>
  <c r="I20" i="10"/>
  <c r="I124" i="10"/>
  <c r="I112" i="10" s="1"/>
  <c r="G183" i="10"/>
  <c r="G182" i="10"/>
  <c r="G181" i="10"/>
  <c r="G180" i="10"/>
  <c r="G179" i="10"/>
  <c r="M178" i="10"/>
  <c r="K184" i="10" l="1"/>
  <c r="H188" i="10"/>
  <c r="I184" i="10"/>
  <c r="H16" i="10"/>
  <c r="H184" i="10"/>
  <c r="I188" i="10"/>
  <c r="G178" i="10"/>
  <c r="G111" i="10" l="1"/>
  <c r="G110" i="10"/>
  <c r="G109" i="10"/>
  <c r="G108" i="10"/>
  <c r="G107" i="10"/>
  <c r="M106" i="10"/>
  <c r="G106" i="10" l="1"/>
  <c r="G23" i="10" l="1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9" i="10"/>
  <c r="G120" i="10"/>
  <c r="G121" i="10"/>
  <c r="G122" i="10"/>
  <c r="G123" i="10"/>
  <c r="G129" i="10"/>
  <c r="G133" i="10"/>
  <c r="G135" i="10"/>
  <c r="G137" i="10"/>
  <c r="G138" i="10"/>
  <c r="G139" i="10"/>
  <c r="G141" i="10"/>
  <c r="G143" i="10"/>
  <c r="G144" i="10"/>
  <c r="G145" i="10"/>
  <c r="G146" i="10"/>
  <c r="G147" i="10"/>
  <c r="G151" i="10"/>
  <c r="G152" i="10"/>
  <c r="G153" i="10"/>
  <c r="G157" i="10"/>
  <c r="G158" i="10"/>
  <c r="G159" i="10"/>
  <c r="G161" i="10"/>
  <c r="G162" i="10"/>
  <c r="G163" i="10"/>
  <c r="G164" i="10"/>
  <c r="G165" i="10"/>
  <c r="G167" i="10"/>
  <c r="G168" i="10"/>
  <c r="G170" i="10"/>
  <c r="G171" i="10"/>
  <c r="G173" i="10"/>
  <c r="G174" i="10"/>
  <c r="G175" i="10"/>
  <c r="G176" i="10"/>
  <c r="G177" i="10"/>
  <c r="M17" i="10" l="1"/>
  <c r="M18" i="10"/>
  <c r="M19" i="10"/>
  <c r="M20" i="10"/>
  <c r="M21" i="10"/>
  <c r="M113" i="10"/>
  <c r="M114" i="10"/>
  <c r="M115" i="10"/>
  <c r="M116" i="10"/>
  <c r="M117" i="10"/>
  <c r="M22" i="10"/>
  <c r="M28" i="10"/>
  <c r="M34" i="10"/>
  <c r="M40" i="10"/>
  <c r="M46" i="10"/>
  <c r="M52" i="10"/>
  <c r="M58" i="10"/>
  <c r="M64" i="10"/>
  <c r="M70" i="10"/>
  <c r="M76" i="10"/>
  <c r="M82" i="10"/>
  <c r="M88" i="10"/>
  <c r="M94" i="10"/>
  <c r="M100" i="10"/>
  <c r="M118" i="10"/>
  <c r="M124" i="10"/>
  <c r="M130" i="10"/>
  <c r="M136" i="10"/>
  <c r="M142" i="10"/>
  <c r="M148" i="10"/>
  <c r="M154" i="10"/>
  <c r="M160" i="10"/>
  <c r="M166" i="10"/>
  <c r="M172" i="10"/>
  <c r="G160" i="10" l="1"/>
  <c r="G94" i="10"/>
  <c r="G22" i="10"/>
  <c r="G21" i="10"/>
  <c r="G172" i="10"/>
  <c r="G142" i="10"/>
  <c r="G118" i="10"/>
  <c r="G117" i="10"/>
  <c r="G19" i="10"/>
  <c r="M112" i="10"/>
  <c r="M186" i="10"/>
  <c r="M188" i="10"/>
  <c r="M16" i="10"/>
  <c r="M189" i="10"/>
  <c r="M187" i="10"/>
  <c r="M185" i="10"/>
  <c r="M184" i="10" l="1"/>
  <c r="G184" i="10" s="1"/>
  <c r="G30" i="10" l="1"/>
  <c r="G29" i="10" l="1"/>
  <c r="G28" i="10"/>
  <c r="G128" i="10" l="1"/>
  <c r="G74" i="10" l="1"/>
  <c r="G70" i="10" l="1"/>
  <c r="G44" i="10"/>
  <c r="G140" i="10"/>
  <c r="G127" i="10"/>
  <c r="G169" i="10"/>
  <c r="G104" i="10"/>
  <c r="G68" i="10"/>
  <c r="G86" i="10"/>
  <c r="G50" i="10"/>
  <c r="G38" i="10"/>
  <c r="G150" i="10"/>
  <c r="G149" i="10"/>
  <c r="G132" i="10"/>
  <c r="G131" i="10"/>
  <c r="G126" i="10"/>
  <c r="G80" i="10"/>
  <c r="G36" i="10"/>
  <c r="G156" i="10"/>
  <c r="G155" i="10"/>
  <c r="G90" i="10"/>
  <c r="G14" i="10"/>
  <c r="G13" i="10"/>
  <c r="G12" i="10"/>
  <c r="G11" i="10"/>
  <c r="M10" i="10"/>
  <c r="G56" i="10" l="1"/>
  <c r="G92" i="10"/>
  <c r="G17" i="10"/>
  <c r="G35" i="10"/>
  <c r="G134" i="10"/>
  <c r="G62" i="10"/>
  <c r="G125" i="10"/>
  <c r="G115" i="10"/>
  <c r="G114" i="10"/>
  <c r="G18" i="10"/>
  <c r="G58" i="10"/>
  <c r="G82" i="10"/>
  <c r="G136" i="10"/>
  <c r="G76" i="10"/>
  <c r="G64" i="10"/>
  <c r="G100" i="10"/>
  <c r="G88" i="10"/>
  <c r="G52" i="10"/>
  <c r="G148" i="10"/>
  <c r="G166" i="10"/>
  <c r="G154" i="10"/>
  <c r="G40" i="10"/>
  <c r="G46" i="10"/>
  <c r="G10" i="10"/>
  <c r="G34" i="10" l="1"/>
  <c r="G124" i="10"/>
  <c r="G116" i="10"/>
  <c r="G130" i="10"/>
  <c r="G113" i="10"/>
  <c r="G20" i="10"/>
  <c r="G187" i="10"/>
  <c r="G185" i="10"/>
  <c r="G186" i="10"/>
  <c r="G188" i="10" l="1"/>
  <c r="G16" i="10"/>
  <c r="G112" i="10"/>
  <c r="G189" i="10" l="1"/>
</calcChain>
</file>

<file path=xl/sharedStrings.xml><?xml version="1.0" encoding="utf-8"?>
<sst xmlns="http://schemas.openxmlformats.org/spreadsheetml/2006/main" count="299" uniqueCount="97">
  <si>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</si>
  <si>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</si>
  <si>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</si>
  <si>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</si>
  <si>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</si>
  <si>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</si>
  <si>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</si>
  <si>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</si>
  <si>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</si>
  <si>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</si>
  <si>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</si>
  <si>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</si>
  <si>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</si>
  <si>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</si>
  <si>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</si>
  <si>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</si>
  <si>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</si>
  <si>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</si>
  <si>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</si>
  <si>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</si>
  <si>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</si>
  <si>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</si>
  <si>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</si>
  <si>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</si>
  <si>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</si>
  <si>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</si>
  <si>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</si>
  <si>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</si>
  <si>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</si>
  <si>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</si>
  <si>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</si>
  <si>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</si>
  <si>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</si>
  <si>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</si>
  <si>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</si>
  <si>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</si>
  <si>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</si>
  <si>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</si>
  <si>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</si>
  <si>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</si>
  <si>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</si>
  <si>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</si>
  <si>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</si>
  <si>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</si>
  <si>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</si>
  <si>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</si>
  <si>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</si>
  <si>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</si>
  <si>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</si>
  <si>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</si>
  <si>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</si>
  <si>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</si>
  <si>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</si>
  <si>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</si>
  <si>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</si>
  <si>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</si>
  <si>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</si>
  <si>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</si>
  <si>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</si>
  <si>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</si>
  <si>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</si>
  <si>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</si>
  <si>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</si>
  <si>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</si>
  <si>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</si>
  <si>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</si>
  <si>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</si>
  <si>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</si>
  <si>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</si>
  <si>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</si>
  <si>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</si>
  <si>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</si>
  <si>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</si>
  <si>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</si>
  <si>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</si>
  <si>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</si>
  <si>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</si>
  <si>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2018, 2019, 2021, 2022</t>
  </si>
  <si>
    <t>2018, 2020-2023</t>
  </si>
  <si>
    <t>2018, 2020, 2021</t>
  </si>
  <si>
    <t>2018-2019, 2021-2022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</si>
  <si>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</si>
  <si>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</si>
  <si>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</si>
  <si>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2023-2024</t>
  </si>
  <si>
    <t>2020-2025</t>
  </si>
  <si>
    <t>2018-2024</t>
  </si>
  <si>
    <t>2018-2025</t>
  </si>
  <si>
    <t>Благоустройство и установка многофункциональных площадок</t>
  </si>
  <si>
    <t>1.15</t>
  </si>
  <si>
    <t>2018-2019, 2022-2024</t>
  </si>
  <si>
    <t>2.11</t>
  </si>
  <si>
    <t xml:space="preserve">Благоустройство общественных территорий </t>
  </si>
  <si>
    <t>Благоустройство общественных территорий(в части закупки контейнерных баков для сбора
ТКО)</t>
  </si>
  <si>
    <t>2019-2020,2024</t>
  </si>
  <si>
    <t>2018,2020, 2022,2023</t>
  </si>
  <si>
    <t>2018-2020, 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</si>
</sst>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166" fontId="5" fillId="2" borderId="32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25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32" xfId="0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right" vertical="center" wrapText="1"/>
    </xf>
    <xf numFmtId="166" fontId="3" fillId="2" borderId="3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28" xfId="0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166" fontId="5" fillId="2" borderId="3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3"/>
  <sheetViews>
    <sheetView tabSelected="1" topLeftCell="A161" zoomScale="90" zoomScaleNormal="90" zoomScaleSheetLayoutView="50" workbookViewId="0">
      <selection activeCell="K27" sqref="K27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0" width="14.33203125" style="2" bestFit="1" customWidth="1"/>
    <col min="11" max="11" width="18.21875" style="2" bestFit="1" customWidth="1"/>
    <col min="12" max="12" width="14.33203125" style="2" bestFit="1" customWidth="1"/>
    <col min="13" max="13" width="14.33203125" style="2" customWidth="1"/>
    <col min="14" max="14" width="14.33203125" style="80" hidden="1" customWidth="1"/>
    <col min="15" max="15" width="14.33203125" style="2" hidden="1" customWidth="1"/>
    <col min="16" max="16" width="12.88671875" style="1" hidden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99"/>
      <c r="I1" s="99"/>
      <c r="J1" s="99"/>
      <c r="K1" s="99"/>
      <c r="L1" s="99"/>
      <c r="M1" s="99"/>
      <c r="N1" s="99"/>
      <c r="O1" s="99"/>
      <c r="P1" s="99"/>
    </row>
    <row r="2" spans="2:16" ht="12" customHeight="1" x14ac:dyDescent="0.3">
      <c r="H2" s="4"/>
      <c r="I2" s="4"/>
      <c r="J2" s="4"/>
      <c r="K2" s="4"/>
      <c r="L2" s="4"/>
      <c r="M2" s="4"/>
      <c r="N2" s="64"/>
      <c r="O2" s="4"/>
      <c r="P2" s="4"/>
    </row>
    <row r="3" spans="2:16" ht="35.25" customHeight="1" x14ac:dyDescent="0.3">
      <c r="H3" s="102" t="s">
        <v>64</v>
      </c>
      <c r="I3" s="102"/>
      <c r="J3" s="102"/>
      <c r="K3" s="102"/>
      <c r="L3" s="102"/>
      <c r="M3" s="102"/>
      <c r="N3" s="102"/>
      <c r="O3" s="102"/>
      <c r="P3" s="102"/>
    </row>
    <row r="4" spans="2:16" ht="16.5" customHeight="1" x14ac:dyDescent="0.3">
      <c r="H4" s="5"/>
      <c r="I4" s="5"/>
      <c r="J4" s="5"/>
      <c r="K4" s="5"/>
      <c r="L4" s="5"/>
      <c r="M4" s="5"/>
      <c r="N4" s="65"/>
      <c r="O4" s="5"/>
      <c r="P4" s="5"/>
    </row>
    <row r="5" spans="2:16" ht="16.5" customHeight="1" x14ac:dyDescent="0.3">
      <c r="B5" s="103" t="s">
        <v>65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6"/>
      <c r="O6" s="7"/>
      <c r="P6" s="7"/>
    </row>
    <row r="7" spans="2:16" ht="71.25" customHeight="1" x14ac:dyDescent="0.3">
      <c r="B7" s="104" t="s">
        <v>6</v>
      </c>
      <c r="C7" s="84" t="s">
        <v>13</v>
      </c>
      <c r="D7" s="84" t="s">
        <v>0</v>
      </c>
      <c r="E7" s="84" t="s">
        <v>12</v>
      </c>
      <c r="F7" s="86" t="s">
        <v>7</v>
      </c>
      <c r="G7" s="88" t="s">
        <v>8</v>
      </c>
      <c r="H7" s="100" t="s">
        <v>83</v>
      </c>
      <c r="I7" s="84"/>
      <c r="J7" s="84"/>
      <c r="K7" s="84"/>
      <c r="L7" s="84"/>
      <c r="M7" s="84"/>
      <c r="N7" s="84"/>
      <c r="O7" s="101"/>
      <c r="P7" s="86"/>
    </row>
    <row r="8" spans="2:16" ht="13.5" customHeight="1" thickBot="1" x14ac:dyDescent="0.35">
      <c r="B8" s="105"/>
      <c r="C8" s="85"/>
      <c r="D8" s="85"/>
      <c r="E8" s="85"/>
      <c r="F8" s="87"/>
      <c r="G8" s="89"/>
      <c r="H8" s="8">
        <v>2022</v>
      </c>
      <c r="I8" s="8">
        <v>2023</v>
      </c>
      <c r="J8" s="67">
        <v>2024</v>
      </c>
      <c r="K8" s="8">
        <v>2025</v>
      </c>
      <c r="L8" s="9">
        <v>2026</v>
      </c>
      <c r="M8" s="9">
        <v>2027</v>
      </c>
      <c r="N8" s="3"/>
      <c r="O8" s="3"/>
      <c r="P8" s="3"/>
    </row>
    <row r="9" spans="2:16" ht="16.2" thickBot="1" x14ac:dyDescent="0.35">
      <c r="B9" s="10">
        <v>1</v>
      </c>
      <c r="C9" s="11">
        <v>2</v>
      </c>
      <c r="D9" s="11">
        <v>3</v>
      </c>
      <c r="E9" s="11">
        <v>4</v>
      </c>
      <c r="F9" s="12">
        <v>5</v>
      </c>
      <c r="G9" s="13">
        <v>6</v>
      </c>
      <c r="H9" s="11">
        <v>11</v>
      </c>
      <c r="I9" s="11">
        <v>12</v>
      </c>
      <c r="J9" s="68">
        <v>13</v>
      </c>
      <c r="K9" s="11">
        <v>14</v>
      </c>
      <c r="L9" s="14">
        <v>14</v>
      </c>
      <c r="M9" s="14">
        <v>14</v>
      </c>
      <c r="N9" s="3"/>
      <c r="O9" s="3"/>
      <c r="P9" s="3"/>
    </row>
    <row r="10" spans="2:16" ht="16.5" hidden="1" customHeight="1" x14ac:dyDescent="0.3">
      <c r="B10" s="118"/>
      <c r="C10" s="81" t="s">
        <v>14</v>
      </c>
      <c r="D10" s="119" t="s">
        <v>11</v>
      </c>
      <c r="E10" s="120" t="s">
        <v>10</v>
      </c>
      <c r="F10" s="15" t="s">
        <v>1</v>
      </c>
      <c r="G10" s="16">
        <f t="shared" ref="G10:M10" si="0">SUM(G11:G14)</f>
        <v>0</v>
      </c>
      <c r="H10" s="16">
        <f t="shared" si="0"/>
        <v>0</v>
      </c>
      <c r="I10" s="16">
        <f t="shared" si="0"/>
        <v>0</v>
      </c>
      <c r="J10" s="69">
        <f t="shared" si="0"/>
        <v>0</v>
      </c>
      <c r="K10" s="17">
        <f t="shared" si="0"/>
        <v>0</v>
      </c>
      <c r="L10" s="18">
        <f t="shared" si="0"/>
        <v>0</v>
      </c>
      <c r="M10" s="18">
        <f t="shared" si="0"/>
        <v>0</v>
      </c>
      <c r="N10" s="3"/>
      <c r="O10" s="3"/>
      <c r="P10" s="3"/>
    </row>
    <row r="11" spans="2:16" ht="26.25" hidden="1" customHeight="1" x14ac:dyDescent="0.3">
      <c r="B11" s="118"/>
      <c r="C11" s="82"/>
      <c r="D11" s="119"/>
      <c r="E11" s="120"/>
      <c r="F11" s="15" t="s">
        <v>2</v>
      </c>
      <c r="G11" s="16">
        <f>SUM(H11:M11)</f>
        <v>0</v>
      </c>
      <c r="H11" s="16"/>
      <c r="I11" s="16"/>
      <c r="J11" s="69"/>
      <c r="K11" s="17"/>
      <c r="L11" s="18"/>
      <c r="M11" s="18"/>
      <c r="N11" s="3"/>
      <c r="O11" s="3"/>
      <c r="P11" s="3"/>
    </row>
    <row r="12" spans="2:16" ht="27" hidden="1" customHeight="1" x14ac:dyDescent="0.3">
      <c r="B12" s="118"/>
      <c r="C12" s="82"/>
      <c r="D12" s="119"/>
      <c r="E12" s="120"/>
      <c r="F12" s="15" t="s">
        <v>3</v>
      </c>
      <c r="G12" s="16">
        <f>SUM(H12:M12)</f>
        <v>0</v>
      </c>
      <c r="H12" s="16"/>
      <c r="I12" s="16"/>
      <c r="J12" s="69"/>
      <c r="K12" s="17"/>
      <c r="L12" s="18"/>
      <c r="M12" s="18"/>
      <c r="N12" s="3"/>
      <c r="O12" s="3"/>
      <c r="P12" s="3"/>
    </row>
    <row r="13" spans="2:16" ht="25.5" hidden="1" customHeight="1" x14ac:dyDescent="0.3">
      <c r="B13" s="118"/>
      <c r="C13" s="82"/>
      <c r="D13" s="119"/>
      <c r="E13" s="120"/>
      <c r="F13" s="15" t="s">
        <v>4</v>
      </c>
      <c r="G13" s="16">
        <f>SUM(H13:M13)</f>
        <v>0</v>
      </c>
      <c r="H13" s="16"/>
      <c r="I13" s="16"/>
      <c r="J13" s="69"/>
      <c r="K13" s="17"/>
      <c r="L13" s="18"/>
      <c r="M13" s="18"/>
      <c r="N13" s="3"/>
      <c r="O13" s="3"/>
      <c r="P13" s="3"/>
    </row>
    <row r="14" spans="2:16" ht="129.75" hidden="1" customHeight="1" x14ac:dyDescent="0.3">
      <c r="B14" s="118"/>
      <c r="C14" s="83"/>
      <c r="D14" s="119"/>
      <c r="E14" s="120"/>
      <c r="F14" s="15" t="s">
        <v>5</v>
      </c>
      <c r="G14" s="16">
        <f>SUM(H14:M14)</f>
        <v>0</v>
      </c>
      <c r="H14" s="16"/>
      <c r="I14" s="16"/>
      <c r="J14" s="69"/>
      <c r="K14" s="17"/>
      <c r="L14" s="18"/>
      <c r="M14" s="18"/>
      <c r="N14" s="3"/>
      <c r="O14" s="3"/>
      <c r="P14" s="3"/>
    </row>
    <row r="15" spans="2:16" ht="16.2" hidden="1" thickBot="1" x14ac:dyDescent="0.35">
      <c r="B15" s="106"/>
      <c r="C15" s="107"/>
      <c r="D15" s="107"/>
      <c r="E15" s="108"/>
      <c r="F15" s="19"/>
      <c r="G15" s="20"/>
      <c r="H15" s="20"/>
      <c r="I15" s="20"/>
      <c r="J15" s="70"/>
      <c r="K15" s="21"/>
      <c r="L15" s="22"/>
      <c r="M15" s="22"/>
      <c r="N15" s="3"/>
      <c r="O15" s="3"/>
      <c r="P15" s="3"/>
    </row>
    <row r="16" spans="2:16" x14ac:dyDescent="0.3">
      <c r="B16" s="109" t="s">
        <v>15</v>
      </c>
      <c r="C16" s="112" t="s">
        <v>21</v>
      </c>
      <c r="D16" s="112" t="s">
        <v>87</v>
      </c>
      <c r="E16" s="115" t="s">
        <v>10</v>
      </c>
      <c r="F16" s="23" t="s">
        <v>1</v>
      </c>
      <c r="G16" s="24">
        <f t="shared" ref="G16:G47" si="1">SUM(H16:M16)</f>
        <v>496435.31457000005</v>
      </c>
      <c r="H16" s="25">
        <f t="shared" ref="H16:J21" si="2">SUM(H22,H28,H34,H40,H46,H52,H58,H64,H70,H76,H82,H88,H94,H100)</f>
        <v>78947.547869999995</v>
      </c>
      <c r="I16" s="25">
        <f t="shared" si="2"/>
        <v>48044.499660000001</v>
      </c>
      <c r="J16" s="71">
        <f>SUM(J22,J28,J34,J40,J46,J52,J58,J64,J70,J76,J82,J88,J94,J100,J106)</f>
        <v>156677.28479999999</v>
      </c>
      <c r="K16" s="25">
        <f t="shared" ref="K16:M21" si="3">SUM(K22,K28,K34,K40,K46,K52,K58,K64,K70,K76,K82,K88,K94,K100)</f>
        <v>211145.98224000001</v>
      </c>
      <c r="L16" s="26">
        <f t="shared" si="3"/>
        <v>810</v>
      </c>
      <c r="M16" s="26">
        <f t="shared" si="3"/>
        <v>810</v>
      </c>
      <c r="N16" s="3"/>
      <c r="O16" s="3"/>
      <c r="P16" s="3"/>
    </row>
    <row r="17" spans="2:17" x14ac:dyDescent="0.3">
      <c r="B17" s="110"/>
      <c r="C17" s="113"/>
      <c r="D17" s="113"/>
      <c r="E17" s="116"/>
      <c r="F17" s="27" t="s">
        <v>2</v>
      </c>
      <c r="G17" s="28">
        <f t="shared" si="1"/>
        <v>53888.229180000002</v>
      </c>
      <c r="H17" s="29">
        <f t="shared" si="2"/>
        <v>53888.229180000002</v>
      </c>
      <c r="I17" s="29">
        <f t="shared" si="2"/>
        <v>0</v>
      </c>
      <c r="J17" s="72">
        <f t="shared" si="2"/>
        <v>0</v>
      </c>
      <c r="K17" s="29">
        <f t="shared" si="3"/>
        <v>0</v>
      </c>
      <c r="L17" s="30">
        <f t="shared" si="3"/>
        <v>0</v>
      </c>
      <c r="M17" s="30">
        <f t="shared" si="3"/>
        <v>0</v>
      </c>
      <c r="N17" s="3"/>
      <c r="O17" s="3"/>
      <c r="P17" s="3"/>
    </row>
    <row r="18" spans="2:17" x14ac:dyDescent="0.3">
      <c r="B18" s="110"/>
      <c r="C18" s="113"/>
      <c r="D18" s="113"/>
      <c r="E18" s="116"/>
      <c r="F18" s="27" t="s">
        <v>3</v>
      </c>
      <c r="G18" s="28">
        <f t="shared" si="1"/>
        <v>12172.32555</v>
      </c>
      <c r="H18" s="29">
        <f t="shared" si="2"/>
        <v>3337.32555</v>
      </c>
      <c r="I18" s="29">
        <f t="shared" si="2"/>
        <v>0</v>
      </c>
      <c r="J18" s="72">
        <f>SUM(J24,J30,J36,J42,J48,J54,J60,J66,J72,J78,J84,J90,J96,J102,J108)</f>
        <v>8835</v>
      </c>
      <c r="K18" s="29">
        <f t="shared" si="3"/>
        <v>0</v>
      </c>
      <c r="L18" s="30">
        <f t="shared" si="3"/>
        <v>0</v>
      </c>
      <c r="M18" s="30">
        <f t="shared" si="3"/>
        <v>0</v>
      </c>
      <c r="N18" s="3"/>
      <c r="O18" s="3"/>
      <c r="P18" s="3"/>
    </row>
    <row r="19" spans="2:17" x14ac:dyDescent="0.3">
      <c r="B19" s="110"/>
      <c r="C19" s="113"/>
      <c r="D19" s="113"/>
      <c r="E19" s="116"/>
      <c r="F19" s="31" t="s">
        <v>55</v>
      </c>
      <c r="G19" s="28">
        <f t="shared" si="1"/>
        <v>403482.42086000001</v>
      </c>
      <c r="H19" s="29">
        <f t="shared" si="2"/>
        <v>6368</v>
      </c>
      <c r="I19" s="29">
        <f t="shared" si="2"/>
        <v>42755.86709</v>
      </c>
      <c r="J19" s="72">
        <f t="shared" si="2"/>
        <v>144232.90750999999</v>
      </c>
      <c r="K19" s="29">
        <f t="shared" si="3"/>
        <v>210125.64626000001</v>
      </c>
      <c r="L19" s="30">
        <f t="shared" si="3"/>
        <v>0</v>
      </c>
      <c r="M19" s="30">
        <f t="shared" si="3"/>
        <v>0</v>
      </c>
      <c r="N19" s="3"/>
      <c r="O19" s="3"/>
      <c r="P19" s="3"/>
    </row>
    <row r="20" spans="2:17" x14ac:dyDescent="0.3">
      <c r="B20" s="110"/>
      <c r="C20" s="113"/>
      <c r="D20" s="113"/>
      <c r="E20" s="116"/>
      <c r="F20" s="27" t="s">
        <v>4</v>
      </c>
      <c r="G20" s="28">
        <f t="shared" si="1"/>
        <v>26892.33898</v>
      </c>
      <c r="H20" s="29">
        <f t="shared" si="2"/>
        <v>15353.993140000002</v>
      </c>
      <c r="I20" s="29">
        <f t="shared" si="2"/>
        <v>5288.6325699999998</v>
      </c>
      <c r="J20" s="72">
        <f>SUM(J26,J32,J38,J44,J50,J56,J62,J68,J74,J80,J86,J92,J98,J104,J110)</f>
        <v>3609.3772899999999</v>
      </c>
      <c r="K20" s="29">
        <f t="shared" si="3"/>
        <v>1020.3359800000001</v>
      </c>
      <c r="L20" s="30">
        <f t="shared" si="3"/>
        <v>810</v>
      </c>
      <c r="M20" s="30">
        <f t="shared" si="3"/>
        <v>810</v>
      </c>
      <c r="N20" s="3"/>
      <c r="O20" s="3"/>
      <c r="P20" s="3"/>
    </row>
    <row r="21" spans="2:17" x14ac:dyDescent="0.3">
      <c r="B21" s="111"/>
      <c r="C21" s="114"/>
      <c r="D21" s="114"/>
      <c r="E21" s="117"/>
      <c r="F21" s="32" t="s">
        <v>5</v>
      </c>
      <c r="G21" s="33">
        <f t="shared" si="1"/>
        <v>0</v>
      </c>
      <c r="H21" s="34">
        <f t="shared" si="2"/>
        <v>0</v>
      </c>
      <c r="I21" s="34">
        <f t="shared" si="2"/>
        <v>0</v>
      </c>
      <c r="J21" s="73">
        <f t="shared" si="2"/>
        <v>0</v>
      </c>
      <c r="K21" s="34">
        <f t="shared" si="3"/>
        <v>0</v>
      </c>
      <c r="L21" s="35">
        <f t="shared" si="3"/>
        <v>0</v>
      </c>
      <c r="M21" s="35">
        <f t="shared" si="3"/>
        <v>0</v>
      </c>
      <c r="N21" s="3"/>
      <c r="O21" s="3"/>
      <c r="P21" s="3"/>
    </row>
    <row r="22" spans="2:17" x14ac:dyDescent="0.3">
      <c r="B22" s="90" t="s">
        <v>16</v>
      </c>
      <c r="C22" s="93" t="s">
        <v>72</v>
      </c>
      <c r="D22" s="93" t="s">
        <v>87</v>
      </c>
      <c r="E22" s="96" t="s">
        <v>10</v>
      </c>
      <c r="F22" s="36" t="s">
        <v>1</v>
      </c>
      <c r="G22" s="37">
        <f t="shared" si="1"/>
        <v>403887.95423000003</v>
      </c>
      <c r="H22" s="38">
        <f t="shared" ref="H22:M22" si="4">SUM(H23:H27)</f>
        <v>6374.3743700000005</v>
      </c>
      <c r="I22" s="38">
        <f t="shared" si="4"/>
        <v>42800.312819999999</v>
      </c>
      <c r="J22" s="74">
        <f t="shared" si="4"/>
        <v>144377.28479999999</v>
      </c>
      <c r="K22" s="38">
        <f t="shared" si="4"/>
        <v>210335.98224000001</v>
      </c>
      <c r="L22" s="39">
        <f t="shared" si="4"/>
        <v>0</v>
      </c>
      <c r="M22" s="39">
        <f t="shared" si="4"/>
        <v>0</v>
      </c>
      <c r="N22" s="40"/>
      <c r="O22" s="40"/>
      <c r="P22" s="3"/>
    </row>
    <row r="23" spans="2:17" x14ac:dyDescent="0.3">
      <c r="B23" s="91"/>
      <c r="C23" s="94"/>
      <c r="D23" s="94"/>
      <c r="E23" s="97"/>
      <c r="F23" s="41" t="s">
        <v>2</v>
      </c>
      <c r="G23" s="42">
        <f t="shared" si="1"/>
        <v>0</v>
      </c>
      <c r="H23" s="43"/>
      <c r="I23" s="43">
        <v>0</v>
      </c>
      <c r="J23" s="75"/>
      <c r="K23" s="43"/>
      <c r="L23" s="44"/>
      <c r="M23" s="44"/>
      <c r="N23" s="3"/>
      <c r="O23" s="3"/>
      <c r="P23" s="3"/>
    </row>
    <row r="24" spans="2:17" x14ac:dyDescent="0.3">
      <c r="B24" s="91"/>
      <c r="C24" s="94"/>
      <c r="D24" s="94"/>
      <c r="E24" s="97"/>
      <c r="F24" s="41" t="s">
        <v>3</v>
      </c>
      <c r="G24" s="42">
        <f t="shared" si="1"/>
        <v>0</v>
      </c>
      <c r="H24" s="43"/>
      <c r="I24" s="43">
        <v>0</v>
      </c>
      <c r="J24" s="75"/>
      <c r="K24" s="43"/>
      <c r="L24" s="44"/>
      <c r="M24" s="44"/>
      <c r="N24" s="3"/>
      <c r="O24" s="3"/>
      <c r="P24" s="3"/>
    </row>
    <row r="25" spans="2:17" x14ac:dyDescent="0.3">
      <c r="B25" s="91"/>
      <c r="C25" s="94"/>
      <c r="D25" s="94"/>
      <c r="E25" s="97"/>
      <c r="F25" s="45" t="s">
        <v>55</v>
      </c>
      <c r="G25" s="42">
        <f t="shared" si="1"/>
        <v>403482.42086000001</v>
      </c>
      <c r="H25" s="43">
        <v>6368</v>
      </c>
      <c r="I25" s="46">
        <v>42755.86709</v>
      </c>
      <c r="J25" s="75">
        <v>144232.90750999999</v>
      </c>
      <c r="K25" s="43">
        <v>210125.64626000001</v>
      </c>
      <c r="L25" s="44"/>
      <c r="M25" s="44"/>
      <c r="N25" s="3"/>
      <c r="O25" s="3"/>
      <c r="P25" s="3"/>
      <c r="Q25" s="47"/>
    </row>
    <row r="26" spans="2:17" x14ac:dyDescent="0.3">
      <c r="B26" s="91"/>
      <c r="C26" s="94"/>
      <c r="D26" s="94"/>
      <c r="E26" s="97"/>
      <c r="F26" s="41" t="s">
        <v>4</v>
      </c>
      <c r="G26" s="42">
        <f t="shared" si="1"/>
        <v>405.53336999999999</v>
      </c>
      <c r="H26" s="43">
        <v>6.3743699999999999</v>
      </c>
      <c r="I26" s="46">
        <f>2.05769+42.38804</f>
        <v>44.445729999999998</v>
      </c>
      <c r="J26" s="75">
        <v>144.37728999999999</v>
      </c>
      <c r="K26" s="43">
        <f>210.33598</f>
        <v>210.33598000000001</v>
      </c>
      <c r="L26" s="44"/>
      <c r="M26" s="44"/>
      <c r="N26" s="3"/>
      <c r="O26" s="3"/>
      <c r="P26" s="3"/>
    </row>
    <row r="27" spans="2:17" x14ac:dyDescent="0.3">
      <c r="B27" s="92"/>
      <c r="C27" s="95"/>
      <c r="D27" s="95"/>
      <c r="E27" s="98"/>
      <c r="F27" s="48" t="s">
        <v>5</v>
      </c>
      <c r="G27" s="49">
        <f t="shared" si="1"/>
        <v>0</v>
      </c>
      <c r="H27" s="50"/>
      <c r="I27" s="50">
        <v>0</v>
      </c>
      <c r="J27" s="76"/>
      <c r="K27" s="50"/>
      <c r="L27" s="51"/>
      <c r="M27" s="51"/>
      <c r="N27" s="3"/>
      <c r="O27" s="3"/>
      <c r="P27" s="3"/>
    </row>
    <row r="28" spans="2:17" ht="15.75" customHeight="1" x14ac:dyDescent="0.3">
      <c r="B28" s="90" t="s">
        <v>17</v>
      </c>
      <c r="C28" s="93" t="s">
        <v>71</v>
      </c>
      <c r="D28" s="93">
        <v>2022</v>
      </c>
      <c r="E28" s="96" t="s">
        <v>10</v>
      </c>
      <c r="F28" s="36" t="s">
        <v>1</v>
      </c>
      <c r="G28" s="37">
        <f t="shared" si="1"/>
        <v>54432.554730000003</v>
      </c>
      <c r="H28" s="38">
        <f t="shared" ref="H28:M28" si="5">SUM(H29:H33)</f>
        <v>54432.554730000003</v>
      </c>
      <c r="I28" s="38">
        <f t="shared" si="5"/>
        <v>0</v>
      </c>
      <c r="J28" s="74">
        <f t="shared" si="5"/>
        <v>0</v>
      </c>
      <c r="K28" s="38">
        <f t="shared" si="5"/>
        <v>0</v>
      </c>
      <c r="L28" s="39">
        <f t="shared" si="5"/>
        <v>0</v>
      </c>
      <c r="M28" s="39">
        <f t="shared" si="5"/>
        <v>0</v>
      </c>
      <c r="N28" s="3"/>
      <c r="O28" s="3"/>
      <c r="P28" s="3"/>
    </row>
    <row r="29" spans="2:17" x14ac:dyDescent="0.3">
      <c r="B29" s="91"/>
      <c r="C29" s="94"/>
      <c r="D29" s="94"/>
      <c r="E29" s="97"/>
      <c r="F29" s="41" t="s">
        <v>2</v>
      </c>
      <c r="G29" s="42">
        <f t="shared" si="1"/>
        <v>53888.229180000002</v>
      </c>
      <c r="H29" s="43">
        <f>53888.22918</f>
        <v>53888.229180000002</v>
      </c>
      <c r="I29" s="43">
        <v>0</v>
      </c>
      <c r="J29" s="75"/>
      <c r="K29" s="43"/>
      <c r="L29" s="44"/>
      <c r="M29" s="44"/>
      <c r="N29" s="3"/>
      <c r="O29" s="3"/>
      <c r="P29" s="3"/>
    </row>
    <row r="30" spans="2:17" x14ac:dyDescent="0.3">
      <c r="B30" s="91">
        <v>44593</v>
      </c>
      <c r="C30" s="94"/>
      <c r="D30" s="94"/>
      <c r="E30" s="97"/>
      <c r="F30" s="41" t="s">
        <v>3</v>
      </c>
      <c r="G30" s="42">
        <f t="shared" si="1"/>
        <v>544.32555000000002</v>
      </c>
      <c r="H30" s="43">
        <f>544.32555</f>
        <v>544.32555000000002</v>
      </c>
      <c r="I30" s="43">
        <v>0</v>
      </c>
      <c r="J30" s="75"/>
      <c r="K30" s="43"/>
      <c r="L30" s="44"/>
      <c r="M30" s="44"/>
      <c r="N30" s="3"/>
      <c r="O30" s="3"/>
      <c r="P30" s="3"/>
    </row>
    <row r="31" spans="2:17" x14ac:dyDescent="0.3">
      <c r="B31" s="91"/>
      <c r="C31" s="94"/>
      <c r="D31" s="94"/>
      <c r="E31" s="97"/>
      <c r="F31" s="45" t="s">
        <v>55</v>
      </c>
      <c r="G31" s="42">
        <f t="shared" si="1"/>
        <v>0</v>
      </c>
      <c r="H31" s="43"/>
      <c r="I31" s="46">
        <v>0</v>
      </c>
      <c r="J31" s="75"/>
      <c r="K31" s="43"/>
      <c r="L31" s="44"/>
      <c r="M31" s="44"/>
      <c r="N31" s="3"/>
      <c r="O31" s="3"/>
      <c r="P31" s="3"/>
    </row>
    <row r="32" spans="2:17" x14ac:dyDescent="0.3">
      <c r="B32" s="91"/>
      <c r="C32" s="94"/>
      <c r="D32" s="94"/>
      <c r="E32" s="97"/>
      <c r="F32" s="41" t="s">
        <v>4</v>
      </c>
      <c r="G32" s="42">
        <f t="shared" si="1"/>
        <v>0</v>
      </c>
      <c r="H32" s="43"/>
      <c r="I32" s="46">
        <v>0</v>
      </c>
      <c r="J32" s="75"/>
      <c r="K32" s="43"/>
      <c r="L32" s="44"/>
      <c r="M32" s="44"/>
      <c r="N32" s="3"/>
      <c r="O32" s="3"/>
      <c r="P32" s="3"/>
    </row>
    <row r="33" spans="2:16" x14ac:dyDescent="0.3">
      <c r="B33" s="92"/>
      <c r="C33" s="95"/>
      <c r="D33" s="95"/>
      <c r="E33" s="98"/>
      <c r="F33" s="48" t="s">
        <v>5</v>
      </c>
      <c r="G33" s="49">
        <f t="shared" si="1"/>
        <v>0</v>
      </c>
      <c r="H33" s="50"/>
      <c r="I33" s="50">
        <v>0</v>
      </c>
      <c r="J33" s="76"/>
      <c r="K33" s="50"/>
      <c r="L33" s="51"/>
      <c r="M33" s="51"/>
      <c r="N33" s="3"/>
      <c r="O33" s="3"/>
      <c r="P33" s="3"/>
    </row>
    <row r="34" spans="2:16" ht="15.75" customHeight="1" x14ac:dyDescent="0.3">
      <c r="B34" s="90" t="s">
        <v>18</v>
      </c>
      <c r="C34" s="93" t="s">
        <v>74</v>
      </c>
      <c r="D34" s="93" t="s">
        <v>77</v>
      </c>
      <c r="E34" s="96" t="s">
        <v>10</v>
      </c>
      <c r="F34" s="36" t="s">
        <v>1</v>
      </c>
      <c r="G34" s="37">
        <f t="shared" si="1"/>
        <v>1017.3816300000001</v>
      </c>
      <c r="H34" s="38">
        <f t="shared" ref="H34:M34" si="6">SUM(H35:H39)</f>
        <v>1017.3816300000001</v>
      </c>
      <c r="I34" s="38">
        <f t="shared" si="6"/>
        <v>0</v>
      </c>
      <c r="J34" s="74">
        <f t="shared" si="6"/>
        <v>0</v>
      </c>
      <c r="K34" s="38">
        <f t="shared" si="6"/>
        <v>0</v>
      </c>
      <c r="L34" s="39">
        <f t="shared" si="6"/>
        <v>0</v>
      </c>
      <c r="M34" s="39">
        <f t="shared" si="6"/>
        <v>0</v>
      </c>
      <c r="N34" s="3"/>
      <c r="O34" s="3"/>
      <c r="P34" s="3"/>
    </row>
    <row r="35" spans="2:16" x14ac:dyDescent="0.3">
      <c r="B35" s="91"/>
      <c r="C35" s="94"/>
      <c r="D35" s="94"/>
      <c r="E35" s="97"/>
      <c r="F35" s="41" t="s">
        <v>2</v>
      </c>
      <c r="G35" s="42">
        <f t="shared" si="1"/>
        <v>0</v>
      </c>
      <c r="H35" s="43"/>
      <c r="I35" s="43">
        <v>0</v>
      </c>
      <c r="J35" s="75"/>
      <c r="K35" s="43"/>
      <c r="L35" s="44"/>
      <c r="M35" s="44"/>
      <c r="N35" s="3"/>
      <c r="O35" s="3"/>
      <c r="P35" s="3"/>
    </row>
    <row r="36" spans="2:16" x14ac:dyDescent="0.3">
      <c r="B36" s="91"/>
      <c r="C36" s="94"/>
      <c r="D36" s="94"/>
      <c r="E36" s="97"/>
      <c r="F36" s="41" t="s">
        <v>3</v>
      </c>
      <c r="G36" s="42">
        <f t="shared" si="1"/>
        <v>0</v>
      </c>
      <c r="H36" s="43"/>
      <c r="I36" s="43">
        <v>0</v>
      </c>
      <c r="J36" s="75"/>
      <c r="K36" s="43"/>
      <c r="L36" s="44"/>
      <c r="M36" s="44"/>
      <c r="N36" s="3"/>
      <c r="O36" s="3"/>
      <c r="P36" s="3"/>
    </row>
    <row r="37" spans="2:16" x14ac:dyDescent="0.3">
      <c r="B37" s="91"/>
      <c r="C37" s="94"/>
      <c r="D37" s="94"/>
      <c r="E37" s="97"/>
      <c r="F37" s="45" t="s">
        <v>55</v>
      </c>
      <c r="G37" s="42">
        <f t="shared" si="1"/>
        <v>0</v>
      </c>
      <c r="H37" s="43"/>
      <c r="I37" s="46">
        <v>0</v>
      </c>
      <c r="J37" s="75"/>
      <c r="K37" s="43"/>
      <c r="L37" s="44"/>
      <c r="M37" s="44"/>
      <c r="N37" s="3"/>
      <c r="O37" s="3"/>
      <c r="P37" s="3"/>
    </row>
    <row r="38" spans="2:16" x14ac:dyDescent="0.3">
      <c r="B38" s="91"/>
      <c r="C38" s="94"/>
      <c r="D38" s="94"/>
      <c r="E38" s="97"/>
      <c r="F38" s="41" t="s">
        <v>4</v>
      </c>
      <c r="G38" s="42">
        <f t="shared" si="1"/>
        <v>1017.3816300000001</v>
      </c>
      <c r="H38" s="43">
        <f>169.95563+847.426</f>
        <v>1017.3816300000001</v>
      </c>
      <c r="I38" s="46">
        <v>0</v>
      </c>
      <c r="J38" s="75"/>
      <c r="K38" s="43"/>
      <c r="L38" s="44"/>
      <c r="M38" s="44"/>
      <c r="N38" s="3"/>
      <c r="O38" s="3"/>
      <c r="P38" s="3"/>
    </row>
    <row r="39" spans="2:16" x14ac:dyDescent="0.3">
      <c r="B39" s="92"/>
      <c r="C39" s="95"/>
      <c r="D39" s="95"/>
      <c r="E39" s="98"/>
      <c r="F39" s="48" t="s">
        <v>5</v>
      </c>
      <c r="G39" s="49">
        <f t="shared" si="1"/>
        <v>0</v>
      </c>
      <c r="H39" s="50"/>
      <c r="I39" s="50">
        <v>0</v>
      </c>
      <c r="J39" s="76"/>
      <c r="K39" s="50"/>
      <c r="L39" s="51"/>
      <c r="M39" s="51"/>
      <c r="N39" s="3"/>
      <c r="O39" s="3"/>
      <c r="P39" s="3"/>
    </row>
    <row r="40" spans="2:16" ht="15.75" customHeight="1" x14ac:dyDescent="0.3">
      <c r="B40" s="90" t="s">
        <v>22</v>
      </c>
      <c r="C40" s="93" t="s">
        <v>60</v>
      </c>
      <c r="D40" s="93" t="s">
        <v>69</v>
      </c>
      <c r="E40" s="96" t="s">
        <v>10</v>
      </c>
      <c r="F40" s="36" t="s">
        <v>1</v>
      </c>
      <c r="G40" s="37">
        <f t="shared" si="1"/>
        <v>4653</v>
      </c>
      <c r="H40" s="38">
        <f t="shared" ref="H40:M40" si="7">SUM(H41:H45)</f>
        <v>4653</v>
      </c>
      <c r="I40" s="38">
        <f t="shared" si="7"/>
        <v>0</v>
      </c>
      <c r="J40" s="74">
        <f t="shared" si="7"/>
        <v>0</v>
      </c>
      <c r="K40" s="38">
        <f t="shared" si="7"/>
        <v>0</v>
      </c>
      <c r="L40" s="39">
        <f t="shared" si="7"/>
        <v>0</v>
      </c>
      <c r="M40" s="39">
        <f t="shared" si="7"/>
        <v>0</v>
      </c>
      <c r="N40" s="3"/>
      <c r="O40" s="3"/>
      <c r="P40" s="3"/>
    </row>
    <row r="41" spans="2:16" x14ac:dyDescent="0.3">
      <c r="B41" s="91"/>
      <c r="C41" s="94"/>
      <c r="D41" s="94"/>
      <c r="E41" s="97"/>
      <c r="F41" s="41" t="s">
        <v>2</v>
      </c>
      <c r="G41" s="42">
        <f t="shared" si="1"/>
        <v>0</v>
      </c>
      <c r="H41" s="43"/>
      <c r="I41" s="43">
        <v>0</v>
      </c>
      <c r="J41" s="75"/>
      <c r="K41" s="43"/>
      <c r="L41" s="44"/>
      <c r="M41" s="44"/>
      <c r="N41" s="3"/>
      <c r="O41" s="3"/>
      <c r="P41" s="3"/>
    </row>
    <row r="42" spans="2:16" x14ac:dyDescent="0.3">
      <c r="B42" s="91"/>
      <c r="C42" s="94"/>
      <c r="D42" s="94"/>
      <c r="E42" s="97"/>
      <c r="F42" s="41" t="s">
        <v>3</v>
      </c>
      <c r="G42" s="42">
        <f t="shared" si="1"/>
        <v>2793</v>
      </c>
      <c r="H42" s="43">
        <v>2793</v>
      </c>
      <c r="I42" s="43">
        <v>0</v>
      </c>
      <c r="J42" s="75"/>
      <c r="K42" s="43"/>
      <c r="L42" s="44"/>
      <c r="M42" s="44"/>
      <c r="N42" s="3"/>
      <c r="O42" s="3"/>
      <c r="P42" s="3"/>
    </row>
    <row r="43" spans="2:16" x14ac:dyDescent="0.3">
      <c r="B43" s="91"/>
      <c r="C43" s="94"/>
      <c r="D43" s="94"/>
      <c r="E43" s="97"/>
      <c r="F43" s="45" t="s">
        <v>55</v>
      </c>
      <c r="G43" s="42">
        <f t="shared" si="1"/>
        <v>0</v>
      </c>
      <c r="H43" s="43"/>
      <c r="I43" s="46">
        <v>0</v>
      </c>
      <c r="J43" s="75"/>
      <c r="K43" s="43"/>
      <c r="L43" s="44"/>
      <c r="M43" s="44"/>
      <c r="N43" s="3"/>
      <c r="O43" s="3"/>
      <c r="P43" s="3"/>
    </row>
    <row r="44" spans="2:16" x14ac:dyDescent="0.3">
      <c r="B44" s="91"/>
      <c r="C44" s="94"/>
      <c r="D44" s="94"/>
      <c r="E44" s="97"/>
      <c r="F44" s="41" t="s">
        <v>4</v>
      </c>
      <c r="G44" s="42">
        <f t="shared" si="1"/>
        <v>1860</v>
      </c>
      <c r="H44" s="43">
        <v>1860</v>
      </c>
      <c r="I44" s="46">
        <v>0</v>
      </c>
      <c r="J44" s="75"/>
      <c r="K44" s="43"/>
      <c r="L44" s="44"/>
      <c r="M44" s="44"/>
      <c r="N44" s="3"/>
      <c r="O44" s="3"/>
      <c r="P44" s="3"/>
    </row>
    <row r="45" spans="2:16" x14ac:dyDescent="0.3">
      <c r="B45" s="92"/>
      <c r="C45" s="95"/>
      <c r="D45" s="95"/>
      <c r="E45" s="98"/>
      <c r="F45" s="48" t="s">
        <v>5</v>
      </c>
      <c r="G45" s="49">
        <f t="shared" si="1"/>
        <v>0</v>
      </c>
      <c r="H45" s="50"/>
      <c r="I45" s="50">
        <v>0</v>
      </c>
      <c r="J45" s="76"/>
      <c r="K45" s="50"/>
      <c r="L45" s="51"/>
      <c r="M45" s="51"/>
      <c r="N45" s="3"/>
      <c r="O45" s="3"/>
      <c r="P45" s="3"/>
    </row>
    <row r="46" spans="2:16" ht="15.75" customHeight="1" x14ac:dyDescent="0.3">
      <c r="B46" s="90" t="s">
        <v>23</v>
      </c>
      <c r="C46" s="93" t="s">
        <v>29</v>
      </c>
      <c r="D46" s="93" t="s">
        <v>78</v>
      </c>
      <c r="E46" s="96" t="s">
        <v>10</v>
      </c>
      <c r="F46" s="36" t="s">
        <v>1</v>
      </c>
      <c r="G46" s="37">
        <f t="shared" si="1"/>
        <v>6161.0993600000002</v>
      </c>
      <c r="H46" s="38">
        <f t="shared" ref="H46:M46" si="8">SUM(H47:H51)</f>
        <v>2520.4083500000002</v>
      </c>
      <c r="I46" s="38">
        <f t="shared" si="8"/>
        <v>3640.69101</v>
      </c>
      <c r="J46" s="74">
        <f t="shared" si="8"/>
        <v>0</v>
      </c>
      <c r="K46" s="38">
        <f t="shared" si="8"/>
        <v>0</v>
      </c>
      <c r="L46" s="39">
        <f t="shared" si="8"/>
        <v>0</v>
      </c>
      <c r="M46" s="39">
        <f t="shared" si="8"/>
        <v>0</v>
      </c>
      <c r="N46" s="3"/>
      <c r="O46" s="3"/>
      <c r="P46" s="3"/>
    </row>
    <row r="47" spans="2:16" x14ac:dyDescent="0.3">
      <c r="B47" s="91"/>
      <c r="C47" s="94"/>
      <c r="D47" s="94"/>
      <c r="E47" s="97"/>
      <c r="F47" s="41" t="s">
        <v>2</v>
      </c>
      <c r="G47" s="42">
        <f t="shared" si="1"/>
        <v>0</v>
      </c>
      <c r="H47" s="43"/>
      <c r="I47" s="43">
        <v>0</v>
      </c>
      <c r="J47" s="75"/>
      <c r="K47" s="43"/>
      <c r="L47" s="44"/>
      <c r="M47" s="44"/>
      <c r="N47" s="3"/>
      <c r="O47" s="3"/>
      <c r="P47" s="3"/>
    </row>
    <row r="48" spans="2:16" x14ac:dyDescent="0.3">
      <c r="B48" s="91"/>
      <c r="C48" s="94"/>
      <c r="D48" s="94"/>
      <c r="E48" s="97"/>
      <c r="F48" s="41" t="s">
        <v>3</v>
      </c>
      <c r="G48" s="42">
        <f t="shared" ref="G48:G79" si="9">SUM(H48:M48)</f>
        <v>0</v>
      </c>
      <c r="H48" s="43"/>
      <c r="I48" s="43">
        <v>0</v>
      </c>
      <c r="J48" s="75"/>
      <c r="K48" s="43"/>
      <c r="L48" s="44"/>
      <c r="M48" s="44"/>
      <c r="N48" s="3"/>
      <c r="O48" s="3"/>
      <c r="P48" s="3"/>
    </row>
    <row r="49" spans="2:16" x14ac:dyDescent="0.3">
      <c r="B49" s="91"/>
      <c r="C49" s="94"/>
      <c r="D49" s="94"/>
      <c r="E49" s="97"/>
      <c r="F49" s="45" t="s">
        <v>55</v>
      </c>
      <c r="G49" s="42">
        <f t="shared" si="9"/>
        <v>0</v>
      </c>
      <c r="H49" s="43"/>
      <c r="I49" s="46">
        <v>0</v>
      </c>
      <c r="J49" s="75"/>
      <c r="K49" s="43"/>
      <c r="L49" s="44"/>
      <c r="M49" s="44"/>
      <c r="N49" s="3"/>
      <c r="O49" s="3"/>
      <c r="P49" s="3"/>
    </row>
    <row r="50" spans="2:16" x14ac:dyDescent="0.3">
      <c r="B50" s="91"/>
      <c r="C50" s="94"/>
      <c r="D50" s="94"/>
      <c r="E50" s="97"/>
      <c r="F50" s="41" t="s">
        <v>4</v>
      </c>
      <c r="G50" s="42">
        <f t="shared" si="9"/>
        <v>6161.0993600000002</v>
      </c>
      <c r="H50" s="43">
        <v>2520.4083500000002</v>
      </c>
      <c r="I50" s="46">
        <f>2388.46888+1252.22213</f>
        <v>3640.69101</v>
      </c>
      <c r="J50" s="75"/>
      <c r="K50" s="43"/>
      <c r="L50" s="44"/>
      <c r="M50" s="44"/>
      <c r="N50" s="3"/>
      <c r="O50" s="3"/>
      <c r="P50" s="3"/>
    </row>
    <row r="51" spans="2:16" x14ac:dyDescent="0.3">
      <c r="B51" s="92"/>
      <c r="C51" s="95"/>
      <c r="D51" s="95"/>
      <c r="E51" s="98"/>
      <c r="F51" s="48" t="s">
        <v>5</v>
      </c>
      <c r="G51" s="49">
        <f t="shared" si="9"/>
        <v>0</v>
      </c>
      <c r="H51" s="50"/>
      <c r="I51" s="50">
        <v>0</v>
      </c>
      <c r="J51" s="76"/>
      <c r="K51" s="50"/>
      <c r="L51" s="51"/>
      <c r="M51" s="51"/>
      <c r="N51" s="3"/>
      <c r="O51" s="3"/>
      <c r="P51" s="3"/>
    </row>
    <row r="52" spans="2:16" ht="15.75" customHeight="1" x14ac:dyDescent="0.3">
      <c r="B52" s="90" t="s">
        <v>24</v>
      </c>
      <c r="C52" s="93" t="s">
        <v>52</v>
      </c>
      <c r="D52" s="93" t="s">
        <v>75</v>
      </c>
      <c r="E52" s="96" t="s">
        <v>10</v>
      </c>
      <c r="F52" s="36" t="s">
        <v>1</v>
      </c>
      <c r="G52" s="37">
        <f t="shared" si="9"/>
        <v>0</v>
      </c>
      <c r="H52" s="38">
        <f t="shared" ref="H52:M52" si="10">SUM(H53:H57)</f>
        <v>0</v>
      </c>
      <c r="I52" s="38">
        <f t="shared" si="10"/>
        <v>0</v>
      </c>
      <c r="J52" s="74">
        <f t="shared" si="10"/>
        <v>0</v>
      </c>
      <c r="K52" s="38">
        <f t="shared" si="10"/>
        <v>0</v>
      </c>
      <c r="L52" s="39">
        <f t="shared" si="10"/>
        <v>0</v>
      </c>
      <c r="M52" s="39">
        <f t="shared" si="10"/>
        <v>0</v>
      </c>
      <c r="N52" s="3"/>
      <c r="O52" s="3"/>
      <c r="P52" s="3"/>
    </row>
    <row r="53" spans="2:16" x14ac:dyDescent="0.3">
      <c r="B53" s="91"/>
      <c r="C53" s="94"/>
      <c r="D53" s="94"/>
      <c r="E53" s="97"/>
      <c r="F53" s="41" t="s">
        <v>2</v>
      </c>
      <c r="G53" s="42">
        <f t="shared" si="9"/>
        <v>0</v>
      </c>
      <c r="H53" s="43"/>
      <c r="I53" s="43">
        <v>0</v>
      </c>
      <c r="J53" s="75"/>
      <c r="K53" s="43"/>
      <c r="L53" s="44"/>
      <c r="M53" s="44"/>
      <c r="N53" s="3"/>
      <c r="O53" s="3"/>
      <c r="P53" s="3"/>
    </row>
    <row r="54" spans="2:16" x14ac:dyDescent="0.3">
      <c r="B54" s="91"/>
      <c r="C54" s="94"/>
      <c r="D54" s="94"/>
      <c r="E54" s="97"/>
      <c r="F54" s="41" t="s">
        <v>3</v>
      </c>
      <c r="G54" s="42">
        <f t="shared" si="9"/>
        <v>0</v>
      </c>
      <c r="H54" s="43"/>
      <c r="I54" s="43">
        <v>0</v>
      </c>
      <c r="J54" s="75"/>
      <c r="K54" s="43"/>
      <c r="L54" s="44"/>
      <c r="M54" s="44"/>
      <c r="N54" s="3"/>
      <c r="O54" s="3"/>
      <c r="P54" s="3"/>
    </row>
    <row r="55" spans="2:16" x14ac:dyDescent="0.3">
      <c r="B55" s="91"/>
      <c r="C55" s="94"/>
      <c r="D55" s="94"/>
      <c r="E55" s="97"/>
      <c r="F55" s="45" t="s">
        <v>55</v>
      </c>
      <c r="G55" s="42">
        <f t="shared" si="9"/>
        <v>0</v>
      </c>
      <c r="H55" s="43"/>
      <c r="I55" s="46">
        <v>0</v>
      </c>
      <c r="J55" s="75"/>
      <c r="K55" s="43"/>
      <c r="L55" s="44"/>
      <c r="M55" s="44"/>
      <c r="N55" s="3"/>
      <c r="O55" s="3"/>
      <c r="P55" s="3"/>
    </row>
    <row r="56" spans="2:16" x14ac:dyDescent="0.3">
      <c r="B56" s="91"/>
      <c r="C56" s="94"/>
      <c r="D56" s="94"/>
      <c r="E56" s="97"/>
      <c r="F56" s="41" t="s">
        <v>4</v>
      </c>
      <c r="G56" s="42">
        <f t="shared" si="9"/>
        <v>0</v>
      </c>
      <c r="H56" s="43"/>
      <c r="I56" s="46">
        <v>0</v>
      </c>
      <c r="J56" s="75"/>
      <c r="K56" s="43"/>
      <c r="L56" s="44"/>
      <c r="M56" s="44"/>
      <c r="N56" s="3"/>
      <c r="O56" s="3"/>
      <c r="P56" s="3"/>
    </row>
    <row r="57" spans="2:16" x14ac:dyDescent="0.3">
      <c r="B57" s="92"/>
      <c r="C57" s="95"/>
      <c r="D57" s="95"/>
      <c r="E57" s="98"/>
      <c r="F57" s="48" t="s">
        <v>5</v>
      </c>
      <c r="G57" s="49">
        <f t="shared" si="9"/>
        <v>0</v>
      </c>
      <c r="H57" s="50"/>
      <c r="I57" s="50">
        <v>0</v>
      </c>
      <c r="J57" s="76"/>
      <c r="K57" s="50"/>
      <c r="L57" s="51"/>
      <c r="M57" s="51"/>
      <c r="N57" s="3"/>
      <c r="O57" s="3"/>
      <c r="P57" s="3"/>
    </row>
    <row r="58" spans="2:16" ht="15.75" customHeight="1" x14ac:dyDescent="0.3">
      <c r="B58" s="90" t="s">
        <v>25</v>
      </c>
      <c r="C58" s="93" t="s">
        <v>59</v>
      </c>
      <c r="D58" s="93" t="s">
        <v>49</v>
      </c>
      <c r="E58" s="96" t="s">
        <v>10</v>
      </c>
      <c r="F58" s="36" t="s">
        <v>1</v>
      </c>
      <c r="G58" s="37">
        <f t="shared" si="9"/>
        <v>0</v>
      </c>
      <c r="H58" s="38">
        <f t="shared" ref="H58:M58" si="11">SUM(H59:H63)</f>
        <v>0</v>
      </c>
      <c r="I58" s="38">
        <f t="shared" si="11"/>
        <v>0</v>
      </c>
      <c r="J58" s="74">
        <f t="shared" si="11"/>
        <v>0</v>
      </c>
      <c r="K58" s="38">
        <f t="shared" si="11"/>
        <v>0</v>
      </c>
      <c r="L58" s="39">
        <f t="shared" si="11"/>
        <v>0</v>
      </c>
      <c r="M58" s="39">
        <f t="shared" si="11"/>
        <v>0</v>
      </c>
      <c r="N58" s="3"/>
      <c r="O58" s="3"/>
      <c r="P58" s="3"/>
    </row>
    <row r="59" spans="2:16" x14ac:dyDescent="0.3">
      <c r="B59" s="91"/>
      <c r="C59" s="94"/>
      <c r="D59" s="94"/>
      <c r="E59" s="97"/>
      <c r="F59" s="41" t="s">
        <v>2</v>
      </c>
      <c r="G59" s="42">
        <f t="shared" si="9"/>
        <v>0</v>
      </c>
      <c r="H59" s="43"/>
      <c r="I59" s="43">
        <v>0</v>
      </c>
      <c r="J59" s="75"/>
      <c r="K59" s="43"/>
      <c r="L59" s="44"/>
      <c r="M59" s="44"/>
      <c r="N59" s="3"/>
      <c r="O59" s="3"/>
      <c r="P59" s="3"/>
    </row>
    <row r="60" spans="2:16" x14ac:dyDescent="0.3">
      <c r="B60" s="91"/>
      <c r="C60" s="94"/>
      <c r="D60" s="94"/>
      <c r="E60" s="97"/>
      <c r="F60" s="41" t="s">
        <v>3</v>
      </c>
      <c r="G60" s="42">
        <f t="shared" si="9"/>
        <v>0</v>
      </c>
      <c r="H60" s="43"/>
      <c r="I60" s="43">
        <v>0</v>
      </c>
      <c r="J60" s="75"/>
      <c r="K60" s="43"/>
      <c r="L60" s="44"/>
      <c r="M60" s="44"/>
      <c r="N60" s="3"/>
      <c r="O60" s="3"/>
      <c r="P60" s="3"/>
    </row>
    <row r="61" spans="2:16" x14ac:dyDescent="0.3">
      <c r="B61" s="91"/>
      <c r="C61" s="94"/>
      <c r="D61" s="94"/>
      <c r="E61" s="97"/>
      <c r="F61" s="45" t="s">
        <v>55</v>
      </c>
      <c r="G61" s="42">
        <f t="shared" si="9"/>
        <v>0</v>
      </c>
      <c r="H61" s="43"/>
      <c r="I61" s="46">
        <v>0</v>
      </c>
      <c r="J61" s="75"/>
      <c r="K61" s="43"/>
      <c r="L61" s="44"/>
      <c r="M61" s="44"/>
      <c r="N61" s="3"/>
      <c r="O61" s="3"/>
      <c r="P61" s="3"/>
    </row>
    <row r="62" spans="2:16" x14ac:dyDescent="0.3">
      <c r="B62" s="91"/>
      <c r="C62" s="94"/>
      <c r="D62" s="94"/>
      <c r="E62" s="97"/>
      <c r="F62" s="41" t="s">
        <v>4</v>
      </c>
      <c r="G62" s="42">
        <f t="shared" si="9"/>
        <v>0</v>
      </c>
      <c r="H62" s="43"/>
      <c r="I62" s="46">
        <v>0</v>
      </c>
      <c r="J62" s="75"/>
      <c r="K62" s="43"/>
      <c r="L62" s="44"/>
      <c r="M62" s="44"/>
      <c r="N62" s="3"/>
      <c r="O62" s="3"/>
      <c r="P62" s="3"/>
    </row>
    <row r="63" spans="2:16" x14ac:dyDescent="0.3">
      <c r="B63" s="92"/>
      <c r="C63" s="95"/>
      <c r="D63" s="95"/>
      <c r="E63" s="98"/>
      <c r="F63" s="48" t="s">
        <v>5</v>
      </c>
      <c r="G63" s="49">
        <f t="shared" si="9"/>
        <v>0</v>
      </c>
      <c r="H63" s="50"/>
      <c r="I63" s="50">
        <v>0</v>
      </c>
      <c r="J63" s="76"/>
      <c r="K63" s="50"/>
      <c r="L63" s="51"/>
      <c r="M63" s="51"/>
      <c r="N63" s="3"/>
      <c r="O63" s="3"/>
      <c r="P63" s="3"/>
    </row>
    <row r="64" spans="2:16" ht="15.75" customHeight="1" x14ac:dyDescent="0.3">
      <c r="B64" s="90" t="s">
        <v>26</v>
      </c>
      <c r="C64" s="93" t="s">
        <v>33</v>
      </c>
      <c r="D64" s="93" t="s">
        <v>79</v>
      </c>
      <c r="E64" s="96" t="s">
        <v>10</v>
      </c>
      <c r="F64" s="36" t="s">
        <v>1</v>
      </c>
      <c r="G64" s="37">
        <f t="shared" si="9"/>
        <v>0</v>
      </c>
      <c r="H64" s="38">
        <f t="shared" ref="H64:M64" si="12">SUM(H65:H69)</f>
        <v>0</v>
      </c>
      <c r="I64" s="38">
        <f t="shared" si="12"/>
        <v>0</v>
      </c>
      <c r="J64" s="74">
        <f t="shared" si="12"/>
        <v>0</v>
      </c>
      <c r="K64" s="38">
        <f t="shared" si="12"/>
        <v>0</v>
      </c>
      <c r="L64" s="39">
        <f t="shared" si="12"/>
        <v>0</v>
      </c>
      <c r="M64" s="39">
        <f t="shared" si="12"/>
        <v>0</v>
      </c>
      <c r="N64" s="3"/>
      <c r="O64" s="3"/>
      <c r="P64" s="3"/>
    </row>
    <row r="65" spans="2:16" x14ac:dyDescent="0.3">
      <c r="B65" s="91"/>
      <c r="C65" s="94"/>
      <c r="D65" s="94"/>
      <c r="E65" s="97"/>
      <c r="F65" s="41" t="s">
        <v>2</v>
      </c>
      <c r="G65" s="42">
        <f t="shared" si="9"/>
        <v>0</v>
      </c>
      <c r="H65" s="43"/>
      <c r="I65" s="43">
        <v>0</v>
      </c>
      <c r="J65" s="75"/>
      <c r="K65" s="43"/>
      <c r="L65" s="44"/>
      <c r="M65" s="44"/>
      <c r="N65" s="3"/>
      <c r="O65" s="3"/>
      <c r="P65" s="3"/>
    </row>
    <row r="66" spans="2:16" x14ac:dyDescent="0.3">
      <c r="B66" s="91"/>
      <c r="C66" s="94"/>
      <c r="D66" s="94"/>
      <c r="E66" s="97"/>
      <c r="F66" s="41" t="s">
        <v>3</v>
      </c>
      <c r="G66" s="42">
        <f t="shared" si="9"/>
        <v>0</v>
      </c>
      <c r="H66" s="43"/>
      <c r="I66" s="43">
        <v>0</v>
      </c>
      <c r="J66" s="75"/>
      <c r="K66" s="43"/>
      <c r="L66" s="44"/>
      <c r="M66" s="44"/>
      <c r="N66" s="3"/>
      <c r="O66" s="3"/>
      <c r="P66" s="3"/>
    </row>
    <row r="67" spans="2:16" x14ac:dyDescent="0.3">
      <c r="B67" s="91"/>
      <c r="C67" s="94"/>
      <c r="D67" s="94"/>
      <c r="E67" s="97"/>
      <c r="F67" s="45" t="s">
        <v>55</v>
      </c>
      <c r="G67" s="42">
        <f t="shared" si="9"/>
        <v>0</v>
      </c>
      <c r="H67" s="43"/>
      <c r="I67" s="46">
        <v>0</v>
      </c>
      <c r="J67" s="75"/>
      <c r="K67" s="43"/>
      <c r="L67" s="44"/>
      <c r="M67" s="44"/>
      <c r="N67" s="3"/>
      <c r="O67" s="3"/>
      <c r="P67" s="3"/>
    </row>
    <row r="68" spans="2:16" x14ac:dyDescent="0.3">
      <c r="B68" s="91"/>
      <c r="C68" s="94"/>
      <c r="D68" s="94"/>
      <c r="E68" s="97"/>
      <c r="F68" s="41" t="s">
        <v>4</v>
      </c>
      <c r="G68" s="42">
        <f t="shared" si="9"/>
        <v>0</v>
      </c>
      <c r="H68" s="43"/>
      <c r="I68" s="46">
        <v>0</v>
      </c>
      <c r="J68" s="75"/>
      <c r="K68" s="43"/>
      <c r="L68" s="44"/>
      <c r="M68" s="44"/>
      <c r="N68" s="3"/>
      <c r="O68" s="3"/>
      <c r="P68" s="3"/>
    </row>
    <row r="69" spans="2:16" x14ac:dyDescent="0.3">
      <c r="B69" s="92"/>
      <c r="C69" s="95"/>
      <c r="D69" s="95"/>
      <c r="E69" s="98"/>
      <c r="F69" s="48" t="s">
        <v>5</v>
      </c>
      <c r="G69" s="49">
        <f t="shared" si="9"/>
        <v>0</v>
      </c>
      <c r="H69" s="50"/>
      <c r="I69" s="50">
        <v>0</v>
      </c>
      <c r="J69" s="76"/>
      <c r="K69" s="50"/>
      <c r="L69" s="51"/>
      <c r="M69" s="51"/>
      <c r="N69" s="3"/>
      <c r="O69" s="3"/>
      <c r="P69" s="3"/>
    </row>
    <row r="70" spans="2:16" ht="15.75" customHeight="1" x14ac:dyDescent="0.3">
      <c r="B70" s="90" t="s">
        <v>27</v>
      </c>
      <c r="C70" s="93" t="s">
        <v>47</v>
      </c>
      <c r="D70" s="93" t="s">
        <v>80</v>
      </c>
      <c r="E70" s="96" t="s">
        <v>10</v>
      </c>
      <c r="F70" s="36" t="s">
        <v>1</v>
      </c>
      <c r="G70" s="37">
        <f t="shared" si="9"/>
        <v>8467.9660000000003</v>
      </c>
      <c r="H70" s="38">
        <f t="shared" ref="H70:M70" si="13">SUM(H71:H75)</f>
        <v>8467.9660000000003</v>
      </c>
      <c r="I70" s="38">
        <f t="shared" si="13"/>
        <v>0</v>
      </c>
      <c r="J70" s="74">
        <f t="shared" ref="J70" si="14">SUM(J71:J75)</f>
        <v>0</v>
      </c>
      <c r="K70" s="38">
        <f t="shared" si="13"/>
        <v>0</v>
      </c>
      <c r="L70" s="39">
        <f t="shared" si="13"/>
        <v>0</v>
      </c>
      <c r="M70" s="39">
        <f t="shared" si="13"/>
        <v>0</v>
      </c>
      <c r="N70" s="3"/>
      <c r="O70" s="3"/>
      <c r="P70" s="3"/>
    </row>
    <row r="71" spans="2:16" x14ac:dyDescent="0.3">
      <c r="B71" s="91"/>
      <c r="C71" s="94"/>
      <c r="D71" s="94"/>
      <c r="E71" s="97"/>
      <c r="F71" s="41" t="s">
        <v>2</v>
      </c>
      <c r="G71" s="42">
        <f t="shared" si="9"/>
        <v>0</v>
      </c>
      <c r="H71" s="43"/>
      <c r="I71" s="43">
        <v>0</v>
      </c>
      <c r="J71" s="75"/>
      <c r="K71" s="43"/>
      <c r="L71" s="44"/>
      <c r="M71" s="44"/>
      <c r="N71" s="3"/>
      <c r="O71" s="3"/>
      <c r="P71" s="3"/>
    </row>
    <row r="72" spans="2:16" x14ac:dyDescent="0.3">
      <c r="B72" s="91"/>
      <c r="C72" s="94"/>
      <c r="D72" s="94"/>
      <c r="E72" s="97"/>
      <c r="F72" s="41" t="s">
        <v>3</v>
      </c>
      <c r="G72" s="42">
        <f t="shared" si="9"/>
        <v>0</v>
      </c>
      <c r="H72" s="43"/>
      <c r="I72" s="43">
        <v>0</v>
      </c>
      <c r="J72" s="75"/>
      <c r="K72" s="43"/>
      <c r="L72" s="44"/>
      <c r="M72" s="44"/>
      <c r="N72" s="3"/>
      <c r="O72" s="3"/>
      <c r="P72" s="3"/>
    </row>
    <row r="73" spans="2:16" x14ac:dyDescent="0.3">
      <c r="B73" s="91"/>
      <c r="C73" s="94"/>
      <c r="D73" s="94"/>
      <c r="E73" s="97"/>
      <c r="F73" s="45" t="s">
        <v>55</v>
      </c>
      <c r="G73" s="42">
        <f t="shared" si="9"/>
        <v>0</v>
      </c>
      <c r="H73" s="43"/>
      <c r="I73" s="46">
        <v>0</v>
      </c>
      <c r="J73" s="75"/>
      <c r="K73" s="43"/>
      <c r="L73" s="44"/>
      <c r="M73" s="44"/>
      <c r="N73" s="3"/>
      <c r="O73" s="3"/>
      <c r="P73" s="3"/>
    </row>
    <row r="74" spans="2:16" x14ac:dyDescent="0.3">
      <c r="B74" s="91"/>
      <c r="C74" s="94"/>
      <c r="D74" s="94"/>
      <c r="E74" s="97"/>
      <c r="F74" s="41" t="s">
        <v>4</v>
      </c>
      <c r="G74" s="42">
        <f t="shared" si="9"/>
        <v>8467.9660000000003</v>
      </c>
      <c r="H74" s="43">
        <f>8467.966</f>
        <v>8467.9660000000003</v>
      </c>
      <c r="I74" s="46">
        <v>0</v>
      </c>
      <c r="J74" s="75"/>
      <c r="K74" s="43"/>
      <c r="L74" s="44"/>
      <c r="M74" s="44"/>
      <c r="N74" s="3"/>
      <c r="O74" s="3"/>
      <c r="P74" s="3"/>
    </row>
    <row r="75" spans="2:16" x14ac:dyDescent="0.3">
      <c r="B75" s="92"/>
      <c r="C75" s="95"/>
      <c r="D75" s="95"/>
      <c r="E75" s="98"/>
      <c r="F75" s="48" t="s">
        <v>5</v>
      </c>
      <c r="G75" s="49">
        <f t="shared" si="9"/>
        <v>0</v>
      </c>
      <c r="H75" s="50"/>
      <c r="I75" s="50">
        <v>0</v>
      </c>
      <c r="J75" s="76"/>
      <c r="K75" s="50"/>
      <c r="L75" s="51"/>
      <c r="M75" s="51"/>
      <c r="N75" s="3"/>
      <c r="O75" s="3"/>
      <c r="P75" s="3"/>
    </row>
    <row r="76" spans="2:16" ht="15.75" customHeight="1" x14ac:dyDescent="0.3">
      <c r="B76" s="90" t="s">
        <v>28</v>
      </c>
      <c r="C76" s="93" t="s">
        <v>76</v>
      </c>
      <c r="D76" s="93" t="s">
        <v>90</v>
      </c>
      <c r="E76" s="96" t="s">
        <v>10</v>
      </c>
      <c r="F76" s="36" t="s">
        <v>1</v>
      </c>
      <c r="G76" s="37">
        <f t="shared" si="9"/>
        <v>5940.35862</v>
      </c>
      <c r="H76" s="38">
        <f t="shared" ref="H76:M76" si="15">SUM(H77:H81)</f>
        <v>1336.8627900000001</v>
      </c>
      <c r="I76" s="38">
        <f t="shared" si="15"/>
        <v>1603.4958299999998</v>
      </c>
      <c r="J76" s="74">
        <f t="shared" ref="J76" si="16">SUM(J77:J81)</f>
        <v>3000</v>
      </c>
      <c r="K76" s="38">
        <f t="shared" si="15"/>
        <v>0</v>
      </c>
      <c r="L76" s="39">
        <f t="shared" si="15"/>
        <v>0</v>
      </c>
      <c r="M76" s="39">
        <f t="shared" si="15"/>
        <v>0</v>
      </c>
      <c r="N76" s="3"/>
      <c r="O76" s="3"/>
      <c r="P76" s="3"/>
    </row>
    <row r="77" spans="2:16" x14ac:dyDescent="0.3">
      <c r="B77" s="91"/>
      <c r="C77" s="94"/>
      <c r="D77" s="94"/>
      <c r="E77" s="97"/>
      <c r="F77" s="41" t="s">
        <v>2</v>
      </c>
      <c r="G77" s="42">
        <f t="shared" si="9"/>
        <v>0</v>
      </c>
      <c r="H77" s="43"/>
      <c r="I77" s="43">
        <v>0</v>
      </c>
      <c r="J77" s="75"/>
      <c r="K77" s="43"/>
      <c r="L77" s="44"/>
      <c r="M77" s="44"/>
      <c r="N77" s="3"/>
      <c r="O77" s="3"/>
      <c r="P77" s="3"/>
    </row>
    <row r="78" spans="2:16" x14ac:dyDescent="0.3">
      <c r="B78" s="91"/>
      <c r="C78" s="94"/>
      <c r="D78" s="94"/>
      <c r="E78" s="97"/>
      <c r="F78" s="41" t="s">
        <v>3</v>
      </c>
      <c r="G78" s="42">
        <f t="shared" si="9"/>
        <v>0</v>
      </c>
      <c r="H78" s="43"/>
      <c r="I78" s="43">
        <v>0</v>
      </c>
      <c r="J78" s="75"/>
      <c r="K78" s="43"/>
      <c r="L78" s="44"/>
      <c r="M78" s="44"/>
      <c r="N78" s="3"/>
      <c r="O78" s="3"/>
      <c r="P78" s="3"/>
    </row>
    <row r="79" spans="2:16" x14ac:dyDescent="0.3">
      <c r="B79" s="91"/>
      <c r="C79" s="94"/>
      <c r="D79" s="94"/>
      <c r="E79" s="97"/>
      <c r="F79" s="45" t="s">
        <v>55</v>
      </c>
      <c r="G79" s="42">
        <f t="shared" si="9"/>
        <v>0</v>
      </c>
      <c r="H79" s="43"/>
      <c r="I79" s="46">
        <v>0</v>
      </c>
      <c r="J79" s="75"/>
      <c r="K79" s="43"/>
      <c r="L79" s="44"/>
      <c r="M79" s="44"/>
      <c r="N79" s="3"/>
      <c r="O79" s="3"/>
      <c r="P79" s="3"/>
    </row>
    <row r="80" spans="2:16" x14ac:dyDescent="0.3">
      <c r="B80" s="91"/>
      <c r="C80" s="94"/>
      <c r="D80" s="94"/>
      <c r="E80" s="97"/>
      <c r="F80" s="41" t="s">
        <v>4</v>
      </c>
      <c r="G80" s="42">
        <f t="shared" ref="G80:G111" si="17">SUM(H80:M80)</f>
        <v>5940.35862</v>
      </c>
      <c r="H80" s="43">
        <f>1691.5-354.63721</f>
        <v>1336.8627900000001</v>
      </c>
      <c r="I80" s="46">
        <v>1603.4958299999998</v>
      </c>
      <c r="J80" s="75">
        <v>3000</v>
      </c>
      <c r="K80" s="43"/>
      <c r="L80" s="44"/>
      <c r="M80" s="44"/>
      <c r="N80" s="3"/>
      <c r="O80" s="3"/>
      <c r="P80" s="47"/>
    </row>
    <row r="81" spans="2:16" x14ac:dyDescent="0.3">
      <c r="B81" s="92"/>
      <c r="C81" s="95"/>
      <c r="D81" s="95"/>
      <c r="E81" s="98"/>
      <c r="F81" s="48" t="s">
        <v>5</v>
      </c>
      <c r="G81" s="49">
        <f t="shared" si="17"/>
        <v>0</v>
      </c>
      <c r="H81" s="50"/>
      <c r="I81" s="50">
        <v>0</v>
      </c>
      <c r="J81" s="76"/>
      <c r="K81" s="50"/>
      <c r="L81" s="51"/>
      <c r="M81" s="51"/>
      <c r="N81" s="3"/>
      <c r="O81" s="3"/>
      <c r="P81" s="3"/>
    </row>
    <row r="82" spans="2:16" ht="15.75" customHeight="1" x14ac:dyDescent="0.3">
      <c r="B82" s="90" t="s">
        <v>30</v>
      </c>
      <c r="C82" s="93" t="s">
        <v>34</v>
      </c>
      <c r="D82" s="93" t="s">
        <v>66</v>
      </c>
      <c r="E82" s="96" t="s">
        <v>20</v>
      </c>
      <c r="F82" s="36" t="s">
        <v>1</v>
      </c>
      <c r="G82" s="37">
        <f t="shared" si="17"/>
        <v>0</v>
      </c>
      <c r="H82" s="38">
        <f t="shared" ref="H82:M82" si="18">SUM(H83:H87)</f>
        <v>0</v>
      </c>
      <c r="I82" s="38">
        <f t="shared" si="18"/>
        <v>0</v>
      </c>
      <c r="J82" s="74">
        <f t="shared" si="18"/>
        <v>0</v>
      </c>
      <c r="K82" s="38">
        <f t="shared" si="18"/>
        <v>0</v>
      </c>
      <c r="L82" s="39">
        <f t="shared" si="18"/>
        <v>0</v>
      </c>
      <c r="M82" s="39">
        <f t="shared" si="18"/>
        <v>0</v>
      </c>
      <c r="N82" s="3"/>
      <c r="O82" s="3"/>
      <c r="P82" s="3"/>
    </row>
    <row r="83" spans="2:16" x14ac:dyDescent="0.3">
      <c r="B83" s="91"/>
      <c r="C83" s="94"/>
      <c r="D83" s="94"/>
      <c r="E83" s="97"/>
      <c r="F83" s="41" t="s">
        <v>2</v>
      </c>
      <c r="G83" s="42">
        <f t="shared" si="17"/>
        <v>0</v>
      </c>
      <c r="H83" s="43"/>
      <c r="I83" s="43">
        <v>0</v>
      </c>
      <c r="J83" s="75"/>
      <c r="K83" s="43"/>
      <c r="L83" s="44"/>
      <c r="M83" s="44"/>
      <c r="N83" s="3"/>
      <c r="O83" s="3"/>
      <c r="P83" s="3"/>
    </row>
    <row r="84" spans="2:16" x14ac:dyDescent="0.3">
      <c r="B84" s="91"/>
      <c r="C84" s="94"/>
      <c r="D84" s="94"/>
      <c r="E84" s="97"/>
      <c r="F84" s="41" t="s">
        <v>3</v>
      </c>
      <c r="G84" s="42">
        <f t="shared" si="17"/>
        <v>0</v>
      </c>
      <c r="H84" s="43"/>
      <c r="I84" s="43">
        <v>0</v>
      </c>
      <c r="J84" s="75"/>
      <c r="K84" s="43"/>
      <c r="L84" s="44"/>
      <c r="M84" s="44"/>
      <c r="N84" s="3"/>
      <c r="O84" s="3"/>
      <c r="P84" s="3"/>
    </row>
    <row r="85" spans="2:16" x14ac:dyDescent="0.3">
      <c r="B85" s="91"/>
      <c r="C85" s="94"/>
      <c r="D85" s="94"/>
      <c r="E85" s="97"/>
      <c r="F85" s="45" t="s">
        <v>55</v>
      </c>
      <c r="G85" s="42">
        <f t="shared" si="17"/>
        <v>0</v>
      </c>
      <c r="H85" s="43"/>
      <c r="I85" s="46">
        <v>0</v>
      </c>
      <c r="J85" s="75"/>
      <c r="K85" s="43"/>
      <c r="L85" s="44"/>
      <c r="M85" s="44"/>
      <c r="N85" s="3"/>
      <c r="O85" s="3"/>
      <c r="P85" s="3"/>
    </row>
    <row r="86" spans="2:16" x14ac:dyDescent="0.3">
      <c r="B86" s="91"/>
      <c r="C86" s="94"/>
      <c r="D86" s="94"/>
      <c r="E86" s="97"/>
      <c r="F86" s="41" t="s">
        <v>4</v>
      </c>
      <c r="G86" s="42">
        <f t="shared" si="17"/>
        <v>0</v>
      </c>
      <c r="H86" s="43"/>
      <c r="I86" s="46">
        <v>0</v>
      </c>
      <c r="J86" s="75"/>
      <c r="K86" s="43"/>
      <c r="L86" s="44"/>
      <c r="M86" s="44"/>
      <c r="N86" s="3"/>
      <c r="O86" s="3"/>
      <c r="P86" s="3"/>
    </row>
    <row r="87" spans="2:16" x14ac:dyDescent="0.3">
      <c r="B87" s="92"/>
      <c r="C87" s="95"/>
      <c r="D87" s="95"/>
      <c r="E87" s="98"/>
      <c r="F87" s="48" t="s">
        <v>5</v>
      </c>
      <c r="G87" s="49">
        <f t="shared" si="17"/>
        <v>0</v>
      </c>
      <c r="H87" s="50"/>
      <c r="I87" s="50">
        <v>0</v>
      </c>
      <c r="J87" s="76"/>
      <c r="K87" s="50"/>
      <c r="L87" s="51"/>
      <c r="M87" s="51"/>
      <c r="N87" s="3"/>
      <c r="O87" s="3"/>
      <c r="P87" s="3"/>
    </row>
    <row r="88" spans="2:16" ht="15.75" customHeight="1" x14ac:dyDescent="0.3">
      <c r="B88" s="90" t="s">
        <v>31</v>
      </c>
      <c r="C88" s="93" t="s">
        <v>44</v>
      </c>
      <c r="D88" s="93" t="s">
        <v>66</v>
      </c>
      <c r="E88" s="96" t="s">
        <v>20</v>
      </c>
      <c r="F88" s="36" t="s">
        <v>1</v>
      </c>
      <c r="G88" s="37">
        <f t="shared" si="17"/>
        <v>0</v>
      </c>
      <c r="H88" s="38">
        <f t="shared" ref="H88:M88" si="19">SUM(H89:H93)</f>
        <v>0</v>
      </c>
      <c r="I88" s="38">
        <f t="shared" si="19"/>
        <v>0</v>
      </c>
      <c r="J88" s="74">
        <f t="shared" ref="J88" si="20">SUM(J89:J93)</f>
        <v>0</v>
      </c>
      <c r="K88" s="38">
        <f t="shared" si="19"/>
        <v>0</v>
      </c>
      <c r="L88" s="39">
        <f t="shared" si="19"/>
        <v>0</v>
      </c>
      <c r="M88" s="39">
        <f t="shared" si="19"/>
        <v>0</v>
      </c>
      <c r="N88" s="3"/>
      <c r="O88" s="3"/>
      <c r="P88" s="3"/>
    </row>
    <row r="89" spans="2:16" x14ac:dyDescent="0.3">
      <c r="B89" s="91"/>
      <c r="C89" s="94"/>
      <c r="D89" s="94"/>
      <c r="E89" s="97"/>
      <c r="F89" s="41" t="s">
        <v>2</v>
      </c>
      <c r="G89" s="42">
        <f t="shared" si="17"/>
        <v>0</v>
      </c>
      <c r="H89" s="43"/>
      <c r="I89" s="43">
        <v>0</v>
      </c>
      <c r="J89" s="75"/>
      <c r="K89" s="43"/>
      <c r="L89" s="44"/>
      <c r="M89" s="44"/>
      <c r="N89" s="3"/>
      <c r="O89" s="3"/>
      <c r="P89" s="3"/>
    </row>
    <row r="90" spans="2:16" x14ac:dyDescent="0.3">
      <c r="B90" s="91"/>
      <c r="C90" s="94"/>
      <c r="D90" s="94"/>
      <c r="E90" s="97"/>
      <c r="F90" s="41" t="s">
        <v>3</v>
      </c>
      <c r="G90" s="42">
        <f t="shared" si="17"/>
        <v>0</v>
      </c>
      <c r="H90" s="43"/>
      <c r="I90" s="43">
        <v>0</v>
      </c>
      <c r="J90" s="75"/>
      <c r="K90" s="43"/>
      <c r="L90" s="44"/>
      <c r="M90" s="44"/>
      <c r="N90" s="3"/>
      <c r="O90" s="3"/>
      <c r="P90" s="3"/>
    </row>
    <row r="91" spans="2:16" x14ac:dyDescent="0.3">
      <c r="B91" s="91"/>
      <c r="C91" s="94"/>
      <c r="D91" s="94"/>
      <c r="E91" s="97"/>
      <c r="F91" s="45" t="s">
        <v>55</v>
      </c>
      <c r="G91" s="42">
        <f t="shared" si="17"/>
        <v>0</v>
      </c>
      <c r="H91" s="43"/>
      <c r="I91" s="46">
        <v>0</v>
      </c>
      <c r="J91" s="75"/>
      <c r="K91" s="43"/>
      <c r="L91" s="44"/>
      <c r="M91" s="44"/>
      <c r="N91" s="3"/>
      <c r="O91" s="3"/>
      <c r="P91" s="3"/>
    </row>
    <row r="92" spans="2:16" x14ac:dyDescent="0.3">
      <c r="B92" s="91"/>
      <c r="C92" s="94"/>
      <c r="D92" s="94"/>
      <c r="E92" s="97"/>
      <c r="F92" s="41" t="s">
        <v>4</v>
      </c>
      <c r="G92" s="42">
        <f t="shared" si="17"/>
        <v>0</v>
      </c>
      <c r="H92" s="43"/>
      <c r="I92" s="46">
        <v>0</v>
      </c>
      <c r="J92" s="75"/>
      <c r="K92" s="43"/>
      <c r="L92" s="44"/>
      <c r="M92" s="44"/>
      <c r="N92" s="3"/>
      <c r="O92" s="3"/>
      <c r="P92" s="3"/>
    </row>
    <row r="93" spans="2:16" x14ac:dyDescent="0.3">
      <c r="B93" s="92"/>
      <c r="C93" s="95"/>
      <c r="D93" s="95"/>
      <c r="E93" s="98"/>
      <c r="F93" s="48" t="s">
        <v>5</v>
      </c>
      <c r="G93" s="49">
        <f t="shared" si="17"/>
        <v>0</v>
      </c>
      <c r="H93" s="50"/>
      <c r="I93" s="50">
        <v>0</v>
      </c>
      <c r="J93" s="76"/>
      <c r="K93" s="50"/>
      <c r="L93" s="51"/>
      <c r="M93" s="51"/>
      <c r="N93" s="3"/>
      <c r="O93" s="3"/>
      <c r="P93" s="3"/>
    </row>
    <row r="94" spans="2:16" ht="15.75" customHeight="1" x14ac:dyDescent="0.3">
      <c r="B94" s="90" t="s">
        <v>32</v>
      </c>
      <c r="C94" s="93" t="s">
        <v>35</v>
      </c>
      <c r="D94" s="93" t="s">
        <v>38</v>
      </c>
      <c r="E94" s="96" t="s">
        <v>20</v>
      </c>
      <c r="F94" s="36" t="s">
        <v>1</v>
      </c>
      <c r="G94" s="37">
        <f t="shared" si="17"/>
        <v>0</v>
      </c>
      <c r="H94" s="38">
        <f t="shared" ref="H94:M94" si="21">SUM(H95:H99)</f>
        <v>0</v>
      </c>
      <c r="I94" s="38">
        <f t="shared" si="21"/>
        <v>0</v>
      </c>
      <c r="J94" s="74">
        <f t="shared" si="21"/>
        <v>0</v>
      </c>
      <c r="K94" s="38">
        <f t="shared" si="21"/>
        <v>0</v>
      </c>
      <c r="L94" s="39">
        <f t="shared" si="21"/>
        <v>0</v>
      </c>
      <c r="M94" s="39">
        <f t="shared" si="21"/>
        <v>0</v>
      </c>
      <c r="N94" s="3"/>
      <c r="O94" s="3"/>
      <c r="P94" s="3"/>
    </row>
    <row r="95" spans="2:16" x14ac:dyDescent="0.3">
      <c r="B95" s="91"/>
      <c r="C95" s="94"/>
      <c r="D95" s="94"/>
      <c r="E95" s="97"/>
      <c r="F95" s="41" t="s">
        <v>2</v>
      </c>
      <c r="G95" s="42">
        <f t="shared" si="17"/>
        <v>0</v>
      </c>
      <c r="H95" s="43"/>
      <c r="I95" s="43">
        <v>0</v>
      </c>
      <c r="J95" s="75"/>
      <c r="K95" s="43"/>
      <c r="L95" s="44"/>
      <c r="M95" s="44"/>
      <c r="N95" s="3"/>
      <c r="O95" s="3"/>
      <c r="P95" s="3"/>
    </row>
    <row r="96" spans="2:16" x14ac:dyDescent="0.3">
      <c r="B96" s="91"/>
      <c r="C96" s="94"/>
      <c r="D96" s="94"/>
      <c r="E96" s="97"/>
      <c r="F96" s="41" t="s">
        <v>3</v>
      </c>
      <c r="G96" s="42">
        <f t="shared" si="17"/>
        <v>0</v>
      </c>
      <c r="H96" s="43"/>
      <c r="I96" s="43">
        <v>0</v>
      </c>
      <c r="J96" s="75"/>
      <c r="K96" s="43"/>
      <c r="L96" s="44"/>
      <c r="M96" s="44"/>
      <c r="N96" s="3"/>
      <c r="O96" s="3"/>
      <c r="P96" s="3"/>
    </row>
    <row r="97" spans="2:16" x14ac:dyDescent="0.3">
      <c r="B97" s="91"/>
      <c r="C97" s="94"/>
      <c r="D97" s="94"/>
      <c r="E97" s="97"/>
      <c r="F97" s="45" t="s">
        <v>55</v>
      </c>
      <c r="G97" s="42">
        <f t="shared" si="17"/>
        <v>0</v>
      </c>
      <c r="H97" s="43"/>
      <c r="I97" s="46">
        <v>0</v>
      </c>
      <c r="J97" s="75"/>
      <c r="K97" s="43"/>
      <c r="L97" s="44"/>
      <c r="M97" s="44"/>
      <c r="N97" s="3"/>
      <c r="O97" s="3"/>
      <c r="P97" s="3"/>
    </row>
    <row r="98" spans="2:16" x14ac:dyDescent="0.3">
      <c r="B98" s="91"/>
      <c r="C98" s="94"/>
      <c r="D98" s="94"/>
      <c r="E98" s="97"/>
      <c r="F98" s="41" t="s">
        <v>4</v>
      </c>
      <c r="G98" s="42">
        <f t="shared" si="17"/>
        <v>0</v>
      </c>
      <c r="H98" s="43"/>
      <c r="I98" s="46">
        <v>0</v>
      </c>
      <c r="J98" s="75"/>
      <c r="K98" s="43"/>
      <c r="L98" s="44"/>
      <c r="M98" s="44"/>
      <c r="N98" s="3"/>
      <c r="O98" s="3"/>
      <c r="P98" s="3"/>
    </row>
    <row r="99" spans="2:16" x14ac:dyDescent="0.3">
      <c r="B99" s="92"/>
      <c r="C99" s="95"/>
      <c r="D99" s="95"/>
      <c r="E99" s="98"/>
      <c r="F99" s="48" t="s">
        <v>5</v>
      </c>
      <c r="G99" s="49">
        <f t="shared" si="17"/>
        <v>0</v>
      </c>
      <c r="H99" s="50"/>
      <c r="I99" s="50">
        <v>0</v>
      </c>
      <c r="J99" s="76"/>
      <c r="K99" s="50"/>
      <c r="L99" s="51"/>
      <c r="M99" s="51"/>
      <c r="N99" s="3"/>
      <c r="O99" s="3"/>
      <c r="P99" s="3"/>
    </row>
    <row r="100" spans="2:16" ht="15.75" customHeight="1" x14ac:dyDescent="0.3">
      <c r="B100" s="90" t="s">
        <v>70</v>
      </c>
      <c r="C100" s="93" t="s">
        <v>51</v>
      </c>
      <c r="D100" s="93" t="s">
        <v>96</v>
      </c>
      <c r="E100" s="96" t="s">
        <v>20</v>
      </c>
      <c r="F100" s="36" t="s">
        <v>1</v>
      </c>
      <c r="G100" s="37">
        <f t="shared" si="17"/>
        <v>2575</v>
      </c>
      <c r="H100" s="38">
        <f t="shared" ref="H100:M100" si="22">SUM(H101:H105)</f>
        <v>145</v>
      </c>
      <c r="I100" s="38">
        <f t="shared" si="22"/>
        <v>0</v>
      </c>
      <c r="J100" s="74">
        <f t="shared" si="22"/>
        <v>0</v>
      </c>
      <c r="K100" s="38">
        <f t="shared" si="22"/>
        <v>810</v>
      </c>
      <c r="L100" s="39">
        <f t="shared" si="22"/>
        <v>810</v>
      </c>
      <c r="M100" s="39">
        <f t="shared" si="22"/>
        <v>810</v>
      </c>
      <c r="N100" s="3"/>
      <c r="O100" s="3"/>
      <c r="P100" s="3"/>
    </row>
    <row r="101" spans="2:16" x14ac:dyDescent="0.3">
      <c r="B101" s="91"/>
      <c r="C101" s="94"/>
      <c r="D101" s="94"/>
      <c r="E101" s="97"/>
      <c r="F101" s="41" t="s">
        <v>2</v>
      </c>
      <c r="G101" s="42">
        <f t="shared" si="17"/>
        <v>0</v>
      </c>
      <c r="H101" s="43"/>
      <c r="I101" s="43">
        <v>0</v>
      </c>
      <c r="J101" s="75"/>
      <c r="K101" s="43"/>
      <c r="L101" s="44"/>
      <c r="M101" s="44"/>
      <c r="N101" s="3"/>
      <c r="O101" s="3"/>
      <c r="P101" s="3"/>
    </row>
    <row r="102" spans="2:16" x14ac:dyDescent="0.3">
      <c r="B102" s="91"/>
      <c r="C102" s="94"/>
      <c r="D102" s="94"/>
      <c r="E102" s="97"/>
      <c r="F102" s="41" t="s">
        <v>3</v>
      </c>
      <c r="G102" s="42">
        <f t="shared" si="17"/>
        <v>0</v>
      </c>
      <c r="H102" s="43"/>
      <c r="I102" s="43">
        <v>0</v>
      </c>
      <c r="J102" s="75"/>
      <c r="K102" s="43"/>
      <c r="L102" s="44"/>
      <c r="M102" s="44"/>
      <c r="N102" s="3"/>
      <c r="O102" s="3"/>
      <c r="P102" s="3"/>
    </row>
    <row r="103" spans="2:16" x14ac:dyDescent="0.3">
      <c r="B103" s="91"/>
      <c r="C103" s="94"/>
      <c r="D103" s="94"/>
      <c r="E103" s="97"/>
      <c r="F103" s="45" t="s">
        <v>55</v>
      </c>
      <c r="G103" s="42">
        <f t="shared" si="17"/>
        <v>0</v>
      </c>
      <c r="H103" s="43"/>
      <c r="I103" s="46">
        <v>0</v>
      </c>
      <c r="J103" s="75"/>
      <c r="K103" s="43"/>
      <c r="L103" s="44"/>
      <c r="M103" s="44"/>
      <c r="N103" s="3"/>
      <c r="O103" s="3"/>
      <c r="P103" s="3"/>
    </row>
    <row r="104" spans="2:16" x14ac:dyDescent="0.3">
      <c r="B104" s="91"/>
      <c r="C104" s="94"/>
      <c r="D104" s="94"/>
      <c r="E104" s="97"/>
      <c r="F104" s="41" t="s">
        <v>4</v>
      </c>
      <c r="G104" s="42">
        <f t="shared" si="17"/>
        <v>2575</v>
      </c>
      <c r="H104" s="43">
        <v>145</v>
      </c>
      <c r="I104" s="46">
        <v>0</v>
      </c>
      <c r="J104" s="75">
        <f>600-600</f>
        <v>0</v>
      </c>
      <c r="K104" s="43">
        <v>810</v>
      </c>
      <c r="L104" s="44">
        <v>810</v>
      </c>
      <c r="M104" s="44">
        <v>810</v>
      </c>
      <c r="N104" s="3"/>
      <c r="O104" s="3"/>
      <c r="P104" s="3"/>
    </row>
    <row r="105" spans="2:16" ht="16.2" thickBot="1" x14ac:dyDescent="0.35">
      <c r="B105" s="124"/>
      <c r="C105" s="125"/>
      <c r="D105" s="125"/>
      <c r="E105" s="85"/>
      <c r="F105" s="52" t="s">
        <v>5</v>
      </c>
      <c r="G105" s="53">
        <f t="shared" si="17"/>
        <v>0</v>
      </c>
      <c r="H105" s="54"/>
      <c r="I105" s="54">
        <v>0</v>
      </c>
      <c r="J105" s="77"/>
      <c r="K105" s="54"/>
      <c r="L105" s="55"/>
      <c r="M105" s="55"/>
      <c r="N105" s="3"/>
      <c r="O105" s="3"/>
      <c r="P105" s="3"/>
    </row>
    <row r="106" spans="2:16" ht="15.75" customHeight="1" x14ac:dyDescent="0.3">
      <c r="B106" s="90" t="s">
        <v>89</v>
      </c>
      <c r="C106" s="93" t="s">
        <v>88</v>
      </c>
      <c r="D106" s="93">
        <v>2024</v>
      </c>
      <c r="E106" s="96" t="s">
        <v>10</v>
      </c>
      <c r="F106" s="36" t="s">
        <v>1</v>
      </c>
      <c r="G106" s="37">
        <f t="shared" si="17"/>
        <v>9300</v>
      </c>
      <c r="H106" s="38">
        <f>SUM(H107:H111)</f>
        <v>0</v>
      </c>
      <c r="I106" s="38">
        <v>0</v>
      </c>
      <c r="J106" s="74">
        <f>SUM(J107:J111)</f>
        <v>9300</v>
      </c>
      <c r="K106" s="38">
        <f>SUM(K107:K111)</f>
        <v>0</v>
      </c>
      <c r="L106" s="39">
        <f>SUM(L107:L111)</f>
        <v>0</v>
      </c>
      <c r="M106" s="39">
        <f>SUM(M107:M111)</f>
        <v>0</v>
      </c>
      <c r="N106" s="3"/>
      <c r="O106" s="3"/>
      <c r="P106" s="3"/>
    </row>
    <row r="107" spans="2:16" x14ac:dyDescent="0.3">
      <c r="B107" s="91"/>
      <c r="C107" s="94"/>
      <c r="D107" s="94"/>
      <c r="E107" s="97"/>
      <c r="F107" s="41" t="s">
        <v>2</v>
      </c>
      <c r="G107" s="42">
        <f t="shared" si="17"/>
        <v>0</v>
      </c>
      <c r="H107" s="43"/>
      <c r="I107" s="43"/>
      <c r="J107" s="75"/>
      <c r="K107" s="43"/>
      <c r="L107" s="44"/>
      <c r="M107" s="44"/>
      <c r="N107" s="3"/>
      <c r="O107" s="3"/>
      <c r="P107" s="3"/>
    </row>
    <row r="108" spans="2:16" x14ac:dyDescent="0.3">
      <c r="B108" s="91"/>
      <c r="C108" s="94"/>
      <c r="D108" s="94"/>
      <c r="E108" s="97"/>
      <c r="F108" s="41" t="s">
        <v>3</v>
      </c>
      <c r="G108" s="42">
        <f t="shared" si="17"/>
        <v>8835</v>
      </c>
      <c r="H108" s="43"/>
      <c r="I108" s="43"/>
      <c r="J108" s="75">
        <v>8835</v>
      </c>
      <c r="K108" s="43"/>
      <c r="L108" s="44"/>
      <c r="M108" s="44"/>
      <c r="N108" s="3"/>
      <c r="O108" s="3"/>
      <c r="P108" s="3"/>
    </row>
    <row r="109" spans="2:16" x14ac:dyDescent="0.3">
      <c r="B109" s="91"/>
      <c r="C109" s="94"/>
      <c r="D109" s="94"/>
      <c r="E109" s="97"/>
      <c r="F109" s="45" t="s">
        <v>55</v>
      </c>
      <c r="G109" s="42">
        <f t="shared" si="17"/>
        <v>0</v>
      </c>
      <c r="H109" s="43"/>
      <c r="I109" s="46"/>
      <c r="J109" s="75"/>
      <c r="K109" s="43"/>
      <c r="L109" s="44"/>
      <c r="M109" s="44"/>
      <c r="N109" s="3"/>
      <c r="O109" s="3"/>
      <c r="P109" s="47"/>
    </row>
    <row r="110" spans="2:16" x14ac:dyDescent="0.3">
      <c r="B110" s="91"/>
      <c r="C110" s="94"/>
      <c r="D110" s="94"/>
      <c r="E110" s="97"/>
      <c r="F110" s="41" t="s">
        <v>4</v>
      </c>
      <c r="G110" s="42">
        <f t="shared" si="17"/>
        <v>465</v>
      </c>
      <c r="H110" s="43"/>
      <c r="I110" s="46"/>
      <c r="J110" s="75">
        <v>465</v>
      </c>
      <c r="K110" s="43"/>
      <c r="L110" s="44"/>
      <c r="M110" s="44"/>
      <c r="N110" s="3"/>
      <c r="O110" s="3"/>
      <c r="P110" s="3"/>
    </row>
    <row r="111" spans="2:16" ht="16.2" thickBot="1" x14ac:dyDescent="0.35">
      <c r="B111" s="124"/>
      <c r="C111" s="125"/>
      <c r="D111" s="125"/>
      <c r="E111" s="85"/>
      <c r="F111" s="52" t="s">
        <v>5</v>
      </c>
      <c r="G111" s="53">
        <f t="shared" si="17"/>
        <v>0</v>
      </c>
      <c r="H111" s="54"/>
      <c r="I111" s="54"/>
      <c r="J111" s="77"/>
      <c r="K111" s="54"/>
      <c r="L111" s="55"/>
      <c r="M111" s="55"/>
      <c r="N111" s="3"/>
      <c r="O111" s="3"/>
      <c r="P111" s="3"/>
    </row>
    <row r="112" spans="2:16" ht="15.75" customHeight="1" x14ac:dyDescent="0.3">
      <c r="B112" s="109" t="s">
        <v>36</v>
      </c>
      <c r="C112" s="112" t="s">
        <v>37</v>
      </c>
      <c r="D112" s="112" t="s">
        <v>87</v>
      </c>
      <c r="E112" s="115" t="s">
        <v>10</v>
      </c>
      <c r="F112" s="23" t="s">
        <v>1</v>
      </c>
      <c r="G112" s="24">
        <f t="shared" ref="G112:G143" si="23">SUM(H112:M112)</f>
        <v>625789.2678700001</v>
      </c>
      <c r="H112" s="25">
        <f t="shared" ref="H112:I117" si="24">SUM(H118,H124,H130,H136,H142,H148,H154,H160,H166,H172)</f>
        <v>328648.64259000006</v>
      </c>
      <c r="I112" s="25">
        <f t="shared" si="24"/>
        <v>129726.30537999999</v>
      </c>
      <c r="J112" s="71">
        <f t="shared" ref="J112:J117" si="25">SUM(J118,J124,J130,J136,J142,J148,J154,J160,J166,J172,J178)</f>
        <v>82247.243730000017</v>
      </c>
      <c r="K112" s="25">
        <f t="shared" ref="K112:M117" si="26">SUM(K118,K124,K130,K136,K142,K148,K154,K160,K166,K172)</f>
        <v>79167.076170000015</v>
      </c>
      <c r="L112" s="26">
        <f t="shared" si="26"/>
        <v>3000</v>
      </c>
      <c r="M112" s="26">
        <f t="shared" si="26"/>
        <v>3000</v>
      </c>
      <c r="N112" s="3"/>
      <c r="O112" s="3"/>
      <c r="P112" s="3"/>
    </row>
    <row r="113" spans="2:17" x14ac:dyDescent="0.3">
      <c r="B113" s="110"/>
      <c r="C113" s="113"/>
      <c r="D113" s="113"/>
      <c r="E113" s="116"/>
      <c r="F113" s="27" t="s">
        <v>2</v>
      </c>
      <c r="G113" s="28">
        <f t="shared" si="23"/>
        <v>438799.61150999996</v>
      </c>
      <c r="H113" s="29">
        <f t="shared" si="24"/>
        <v>214464.23910999999</v>
      </c>
      <c r="I113" s="29">
        <f t="shared" si="24"/>
        <v>105124.2</v>
      </c>
      <c r="J113" s="72">
        <f t="shared" si="25"/>
        <v>54211.172400000003</v>
      </c>
      <c r="K113" s="29">
        <f t="shared" si="26"/>
        <v>65000</v>
      </c>
      <c r="L113" s="30">
        <f t="shared" si="26"/>
        <v>0</v>
      </c>
      <c r="M113" s="30">
        <f t="shared" si="26"/>
        <v>0</v>
      </c>
      <c r="N113" s="3"/>
      <c r="O113" s="3"/>
      <c r="P113" s="3"/>
    </row>
    <row r="114" spans="2:17" x14ac:dyDescent="0.3">
      <c r="B114" s="110"/>
      <c r="C114" s="113"/>
      <c r="D114" s="113"/>
      <c r="E114" s="116"/>
      <c r="F114" s="27" t="s">
        <v>3</v>
      </c>
      <c r="G114" s="28">
        <f t="shared" si="23"/>
        <v>4205.7179400000005</v>
      </c>
      <c r="H114" s="29">
        <f t="shared" si="24"/>
        <v>2166.30546</v>
      </c>
      <c r="I114" s="29">
        <f t="shared" si="24"/>
        <v>955.67455000000007</v>
      </c>
      <c r="J114" s="72">
        <f t="shared" si="25"/>
        <v>492.82884000000001</v>
      </c>
      <c r="K114" s="29">
        <f t="shared" si="26"/>
        <v>590.90908999999999</v>
      </c>
      <c r="L114" s="30">
        <f t="shared" si="26"/>
        <v>0</v>
      </c>
      <c r="M114" s="30">
        <f t="shared" si="26"/>
        <v>0</v>
      </c>
      <c r="N114" s="3"/>
      <c r="O114" s="3"/>
      <c r="P114" s="3"/>
    </row>
    <row r="115" spans="2:17" x14ac:dyDescent="0.3">
      <c r="B115" s="110"/>
      <c r="C115" s="113"/>
      <c r="D115" s="113"/>
      <c r="E115" s="116"/>
      <c r="F115" s="31" t="s">
        <v>55</v>
      </c>
      <c r="G115" s="28">
        <f t="shared" si="23"/>
        <v>105491.86200000001</v>
      </c>
      <c r="H115" s="29">
        <f t="shared" si="24"/>
        <v>70000</v>
      </c>
      <c r="I115" s="29">
        <f t="shared" si="24"/>
        <v>2685.3119999999999</v>
      </c>
      <c r="J115" s="72">
        <f t="shared" si="25"/>
        <v>22306.55</v>
      </c>
      <c r="K115" s="29">
        <f t="shared" si="26"/>
        <v>10500</v>
      </c>
      <c r="L115" s="30">
        <f t="shared" si="26"/>
        <v>0</v>
      </c>
      <c r="M115" s="30">
        <f t="shared" si="26"/>
        <v>0</v>
      </c>
      <c r="N115" s="3"/>
      <c r="O115" s="3"/>
      <c r="P115" s="3"/>
    </row>
    <row r="116" spans="2:17" x14ac:dyDescent="0.3">
      <c r="B116" s="110"/>
      <c r="C116" s="113"/>
      <c r="D116" s="113"/>
      <c r="E116" s="116"/>
      <c r="F116" s="27" t="s">
        <v>4</v>
      </c>
      <c r="G116" s="28">
        <f t="shared" si="23"/>
        <v>77292.076419999998</v>
      </c>
      <c r="H116" s="29">
        <f t="shared" si="24"/>
        <v>42018.098020000005</v>
      </c>
      <c r="I116" s="29">
        <f t="shared" si="24"/>
        <v>20961.118829999999</v>
      </c>
      <c r="J116" s="72">
        <f t="shared" si="25"/>
        <v>5236.6924900000004</v>
      </c>
      <c r="K116" s="29">
        <f t="shared" si="26"/>
        <v>3076.1670800000002</v>
      </c>
      <c r="L116" s="30">
        <f t="shared" si="26"/>
        <v>3000</v>
      </c>
      <c r="M116" s="30">
        <f t="shared" si="26"/>
        <v>3000</v>
      </c>
      <c r="N116" s="3"/>
      <c r="O116" s="3"/>
      <c r="P116" s="3"/>
    </row>
    <row r="117" spans="2:17" x14ac:dyDescent="0.3">
      <c r="B117" s="111"/>
      <c r="C117" s="114"/>
      <c r="D117" s="114"/>
      <c r="E117" s="117"/>
      <c r="F117" s="32" t="s">
        <v>5</v>
      </c>
      <c r="G117" s="33">
        <f t="shared" si="23"/>
        <v>0</v>
      </c>
      <c r="H117" s="34">
        <f t="shared" si="24"/>
        <v>0</v>
      </c>
      <c r="I117" s="34">
        <f t="shared" si="24"/>
        <v>0</v>
      </c>
      <c r="J117" s="73">
        <f t="shared" si="25"/>
        <v>0</v>
      </c>
      <c r="K117" s="34">
        <f t="shared" si="26"/>
        <v>0</v>
      </c>
      <c r="L117" s="35">
        <f t="shared" si="26"/>
        <v>0</v>
      </c>
      <c r="M117" s="35">
        <f t="shared" si="26"/>
        <v>0</v>
      </c>
      <c r="N117" s="3"/>
      <c r="O117" s="3"/>
      <c r="P117" s="3"/>
    </row>
    <row r="118" spans="2:17" ht="15.75" customHeight="1" x14ac:dyDescent="0.3">
      <c r="B118" s="90" t="s">
        <v>19</v>
      </c>
      <c r="C118" s="93" t="s">
        <v>61</v>
      </c>
      <c r="D118" s="93">
        <v>2018</v>
      </c>
      <c r="E118" s="96" t="s">
        <v>10</v>
      </c>
      <c r="F118" s="36" t="s">
        <v>1</v>
      </c>
      <c r="G118" s="37">
        <f t="shared" si="23"/>
        <v>0</v>
      </c>
      <c r="H118" s="38">
        <f t="shared" ref="H118:M118" si="27">SUM(H119:H123)</f>
        <v>0</v>
      </c>
      <c r="I118" s="38">
        <f t="shared" si="27"/>
        <v>0</v>
      </c>
      <c r="J118" s="74">
        <f t="shared" si="27"/>
        <v>0</v>
      </c>
      <c r="K118" s="38">
        <f t="shared" si="27"/>
        <v>0</v>
      </c>
      <c r="L118" s="39">
        <f t="shared" si="27"/>
        <v>0</v>
      </c>
      <c r="M118" s="39">
        <f t="shared" si="27"/>
        <v>0</v>
      </c>
      <c r="N118" s="3"/>
      <c r="O118" s="3"/>
      <c r="P118" s="3"/>
    </row>
    <row r="119" spans="2:17" x14ac:dyDescent="0.3">
      <c r="B119" s="91"/>
      <c r="C119" s="94"/>
      <c r="D119" s="94"/>
      <c r="E119" s="97"/>
      <c r="F119" s="41" t="s">
        <v>2</v>
      </c>
      <c r="G119" s="42">
        <f t="shared" si="23"/>
        <v>0</v>
      </c>
      <c r="H119" s="43"/>
      <c r="I119" s="43">
        <v>0</v>
      </c>
      <c r="J119" s="75"/>
      <c r="K119" s="43"/>
      <c r="L119" s="44"/>
      <c r="M119" s="44"/>
      <c r="N119" s="3"/>
      <c r="O119" s="3"/>
      <c r="P119" s="3"/>
    </row>
    <row r="120" spans="2:17" x14ac:dyDescent="0.3">
      <c r="B120" s="91"/>
      <c r="C120" s="94"/>
      <c r="D120" s="94"/>
      <c r="E120" s="97"/>
      <c r="F120" s="41" t="s">
        <v>3</v>
      </c>
      <c r="G120" s="42">
        <f t="shared" si="23"/>
        <v>0</v>
      </c>
      <c r="H120" s="43"/>
      <c r="I120" s="43">
        <v>0</v>
      </c>
      <c r="J120" s="75"/>
      <c r="K120" s="43"/>
      <c r="L120" s="44"/>
      <c r="M120" s="44"/>
      <c r="N120" s="3"/>
      <c r="O120" s="3"/>
      <c r="P120" s="3"/>
    </row>
    <row r="121" spans="2:17" x14ac:dyDescent="0.3">
      <c r="B121" s="91"/>
      <c r="C121" s="94"/>
      <c r="D121" s="94"/>
      <c r="E121" s="97"/>
      <c r="F121" s="45" t="s">
        <v>55</v>
      </c>
      <c r="G121" s="42">
        <f t="shared" si="23"/>
        <v>0</v>
      </c>
      <c r="H121" s="43"/>
      <c r="I121" s="46">
        <v>0</v>
      </c>
      <c r="J121" s="75"/>
      <c r="K121" s="43"/>
      <c r="L121" s="44"/>
      <c r="M121" s="44"/>
      <c r="N121" s="3"/>
      <c r="O121" s="3"/>
      <c r="P121" s="3"/>
    </row>
    <row r="122" spans="2:17" x14ac:dyDescent="0.3">
      <c r="B122" s="91"/>
      <c r="C122" s="94"/>
      <c r="D122" s="94"/>
      <c r="E122" s="97"/>
      <c r="F122" s="41" t="s">
        <v>4</v>
      </c>
      <c r="G122" s="42">
        <f t="shared" si="23"/>
        <v>0</v>
      </c>
      <c r="H122" s="43"/>
      <c r="I122" s="46">
        <v>0</v>
      </c>
      <c r="J122" s="75"/>
      <c r="K122" s="43"/>
      <c r="L122" s="44"/>
      <c r="M122" s="44"/>
      <c r="N122" s="3"/>
      <c r="O122" s="3"/>
      <c r="P122" s="3"/>
    </row>
    <row r="123" spans="2:17" x14ac:dyDescent="0.3">
      <c r="B123" s="92"/>
      <c r="C123" s="95"/>
      <c r="D123" s="95"/>
      <c r="E123" s="98"/>
      <c r="F123" s="48" t="s">
        <v>5</v>
      </c>
      <c r="G123" s="49">
        <f t="shared" si="23"/>
        <v>0</v>
      </c>
      <c r="H123" s="50"/>
      <c r="I123" s="50">
        <v>0</v>
      </c>
      <c r="J123" s="76"/>
      <c r="K123" s="50"/>
      <c r="L123" s="51"/>
      <c r="M123" s="51"/>
      <c r="N123" s="3"/>
      <c r="O123" s="3"/>
      <c r="P123" s="3"/>
    </row>
    <row r="124" spans="2:17" ht="15.75" customHeight="1" x14ac:dyDescent="0.3">
      <c r="B124" s="90" t="s">
        <v>39</v>
      </c>
      <c r="C124" s="93" t="s">
        <v>53</v>
      </c>
      <c r="D124" s="93" t="s">
        <v>86</v>
      </c>
      <c r="E124" s="96" t="s">
        <v>10</v>
      </c>
      <c r="F124" s="36" t="s">
        <v>1</v>
      </c>
      <c r="G124" s="37">
        <f t="shared" si="23"/>
        <v>538726.78783000004</v>
      </c>
      <c r="H124" s="38">
        <f t="shared" ref="H124:M124" si="28">SUM(H125:H129)</f>
        <v>301704.48481000005</v>
      </c>
      <c r="I124" s="38">
        <f t="shared" si="28"/>
        <v>116536.15788</v>
      </c>
      <c r="J124" s="74">
        <f>SUM(J125:J129)</f>
        <v>54829.579480000008</v>
      </c>
      <c r="K124" s="38">
        <f t="shared" si="28"/>
        <v>65656.565660000007</v>
      </c>
      <c r="L124" s="39">
        <f t="shared" si="28"/>
        <v>0</v>
      </c>
      <c r="M124" s="39">
        <f t="shared" si="28"/>
        <v>0</v>
      </c>
      <c r="N124" s="3"/>
      <c r="O124" s="3"/>
      <c r="P124" s="3"/>
    </row>
    <row r="125" spans="2:17" x14ac:dyDescent="0.3">
      <c r="B125" s="91"/>
      <c r="C125" s="94"/>
      <c r="D125" s="94"/>
      <c r="E125" s="97"/>
      <c r="F125" s="41" t="s">
        <v>2</v>
      </c>
      <c r="G125" s="42">
        <f t="shared" si="23"/>
        <v>438799.61150999996</v>
      </c>
      <c r="H125" s="43">
        <f>227578.56939-15.64974-8602.68606-211.92882-4284.06566</f>
        <v>214464.23910999999</v>
      </c>
      <c r="I125" s="43">
        <f>95319.51952+9900-95.31952</f>
        <v>105124.2</v>
      </c>
      <c r="J125" s="75">
        <v>54211.172400000003</v>
      </c>
      <c r="K125" s="43">
        <v>65000</v>
      </c>
      <c r="L125" s="44"/>
      <c r="M125" s="44"/>
      <c r="N125" s="3"/>
      <c r="O125" s="3"/>
      <c r="P125" s="3"/>
    </row>
    <row r="126" spans="2:17" x14ac:dyDescent="0.3">
      <c r="B126" s="91"/>
      <c r="C126" s="94"/>
      <c r="D126" s="94"/>
      <c r="E126" s="97"/>
      <c r="F126" s="41" t="s">
        <v>3</v>
      </c>
      <c r="G126" s="42">
        <f t="shared" si="23"/>
        <v>4205.7179400000005</v>
      </c>
      <c r="H126" s="43">
        <f>2068.89609+15.64974-86.89582+211.92882-43.27337</f>
        <v>2166.30546</v>
      </c>
      <c r="I126" s="43">
        <f>866.54109+90-0.86654</f>
        <v>955.67455000000007</v>
      </c>
      <c r="J126" s="75">
        <v>492.82884000000001</v>
      </c>
      <c r="K126" s="43">
        <v>590.90908999999999</v>
      </c>
      <c r="L126" s="44"/>
      <c r="M126" s="44"/>
      <c r="N126" s="56"/>
      <c r="O126" s="56"/>
      <c r="P126" s="3"/>
    </row>
    <row r="127" spans="2:17" x14ac:dyDescent="0.3">
      <c r="B127" s="91"/>
      <c r="C127" s="94"/>
      <c r="D127" s="94"/>
      <c r="E127" s="97"/>
      <c r="F127" s="45" t="s">
        <v>55</v>
      </c>
      <c r="G127" s="42">
        <f t="shared" si="23"/>
        <v>70000</v>
      </c>
      <c r="H127" s="43">
        <f>70000+52984.7768-52984.7768</f>
        <v>70000</v>
      </c>
      <c r="I127" s="46">
        <v>0</v>
      </c>
      <c r="J127" s="75"/>
      <c r="K127" s="43"/>
      <c r="L127" s="44"/>
      <c r="M127" s="44"/>
      <c r="N127" s="56"/>
      <c r="O127" s="3"/>
      <c r="P127" s="47"/>
    </row>
    <row r="128" spans="2:17" x14ac:dyDescent="0.3">
      <c r="B128" s="91"/>
      <c r="C128" s="94"/>
      <c r="D128" s="94"/>
      <c r="E128" s="97"/>
      <c r="F128" s="41" t="s">
        <v>4</v>
      </c>
      <c r="G128" s="42">
        <f t="shared" si="23"/>
        <v>25721.45838</v>
      </c>
      <c r="H128" s="43">
        <f>70.07007+53.03782+14677.4148+273.41755</f>
        <v>15073.94024</v>
      </c>
      <c r="I128" s="46">
        <v>10456.28333</v>
      </c>
      <c r="J128" s="75">
        <f>54.75876-4167.79561+70.81948+1067.79561+3100</f>
        <v>125.57823999999982</v>
      </c>
      <c r="K128" s="43">
        <v>65.656570000000002</v>
      </c>
      <c r="L128" s="44"/>
      <c r="M128" s="44"/>
      <c r="N128" s="3"/>
      <c r="O128" s="3"/>
      <c r="P128" s="47"/>
      <c r="Q128" s="57"/>
    </row>
    <row r="129" spans="2:16" x14ac:dyDescent="0.3">
      <c r="B129" s="92"/>
      <c r="C129" s="95"/>
      <c r="D129" s="95"/>
      <c r="E129" s="98"/>
      <c r="F129" s="48" t="s">
        <v>5</v>
      </c>
      <c r="G129" s="49">
        <f t="shared" si="23"/>
        <v>0</v>
      </c>
      <c r="H129" s="50">
        <v>0</v>
      </c>
      <c r="I129" s="50">
        <v>0</v>
      </c>
      <c r="J129" s="76"/>
      <c r="K129" s="50"/>
      <c r="L129" s="51"/>
      <c r="M129" s="51"/>
      <c r="N129" s="3"/>
      <c r="O129" s="3" t="s">
        <v>67</v>
      </c>
      <c r="P129" s="3"/>
    </row>
    <row r="130" spans="2:16" ht="15.75" customHeight="1" x14ac:dyDescent="0.3">
      <c r="B130" s="90" t="s">
        <v>40</v>
      </c>
      <c r="C130" s="93" t="s">
        <v>73</v>
      </c>
      <c r="D130" s="93" t="s">
        <v>68</v>
      </c>
      <c r="E130" s="96" t="s">
        <v>10</v>
      </c>
      <c r="F130" s="36" t="s">
        <v>1</v>
      </c>
      <c r="G130" s="37">
        <f t="shared" si="23"/>
        <v>7446.5277800000003</v>
      </c>
      <c r="H130" s="38">
        <f t="shared" ref="H130:M130" si="29">SUM(H131:H135)</f>
        <v>7446.5277800000003</v>
      </c>
      <c r="I130" s="38">
        <f t="shared" si="29"/>
        <v>0</v>
      </c>
      <c r="J130" s="74">
        <f t="shared" si="29"/>
        <v>0</v>
      </c>
      <c r="K130" s="38">
        <f t="shared" si="29"/>
        <v>0</v>
      </c>
      <c r="L130" s="39">
        <f t="shared" si="29"/>
        <v>0</v>
      </c>
      <c r="M130" s="39">
        <f t="shared" si="29"/>
        <v>0</v>
      </c>
      <c r="N130" s="3"/>
      <c r="O130" s="3"/>
      <c r="P130" s="3"/>
    </row>
    <row r="131" spans="2:16" x14ac:dyDescent="0.3">
      <c r="B131" s="91"/>
      <c r="C131" s="94"/>
      <c r="D131" s="94"/>
      <c r="E131" s="97"/>
      <c r="F131" s="41" t="s">
        <v>2</v>
      </c>
      <c r="G131" s="42">
        <f t="shared" si="23"/>
        <v>0</v>
      </c>
      <c r="H131" s="43"/>
      <c r="I131" s="43">
        <v>0</v>
      </c>
      <c r="J131" s="75"/>
      <c r="K131" s="43"/>
      <c r="L131" s="44"/>
      <c r="M131" s="44"/>
      <c r="N131" s="3"/>
      <c r="O131" s="3"/>
      <c r="P131" s="3"/>
    </row>
    <row r="132" spans="2:16" x14ac:dyDescent="0.3">
      <c r="B132" s="91"/>
      <c r="C132" s="94"/>
      <c r="D132" s="94"/>
      <c r="E132" s="97"/>
      <c r="F132" s="41" t="s">
        <v>3</v>
      </c>
      <c r="G132" s="42">
        <f t="shared" si="23"/>
        <v>0</v>
      </c>
      <c r="H132" s="43"/>
      <c r="I132" s="43">
        <v>0</v>
      </c>
      <c r="J132" s="75"/>
      <c r="K132" s="43"/>
      <c r="L132" s="44"/>
      <c r="M132" s="44"/>
      <c r="N132" s="3"/>
      <c r="O132" s="3"/>
      <c r="P132" s="3"/>
    </row>
    <row r="133" spans="2:16" x14ac:dyDescent="0.3">
      <c r="B133" s="91"/>
      <c r="C133" s="94"/>
      <c r="D133" s="94"/>
      <c r="E133" s="97"/>
      <c r="F133" s="45" t="s">
        <v>55</v>
      </c>
      <c r="G133" s="42">
        <f t="shared" si="23"/>
        <v>0</v>
      </c>
      <c r="H133" s="43"/>
      <c r="I133" s="46">
        <v>0</v>
      </c>
      <c r="J133" s="75"/>
      <c r="K133" s="43"/>
      <c r="L133" s="44"/>
      <c r="M133" s="44"/>
      <c r="N133" s="3"/>
      <c r="O133" s="3"/>
      <c r="P133" s="3"/>
    </row>
    <row r="134" spans="2:16" x14ac:dyDescent="0.3">
      <c r="B134" s="91"/>
      <c r="C134" s="94"/>
      <c r="D134" s="94"/>
      <c r="E134" s="97"/>
      <c r="F134" s="41" t="s">
        <v>4</v>
      </c>
      <c r="G134" s="42">
        <f t="shared" si="23"/>
        <v>7446.5277800000003</v>
      </c>
      <c r="H134" s="43">
        <f>5757.02193+1689.50585</f>
        <v>7446.5277800000003</v>
      </c>
      <c r="I134" s="46">
        <v>0</v>
      </c>
      <c r="J134" s="75"/>
      <c r="K134" s="43"/>
      <c r="L134" s="44"/>
      <c r="M134" s="44"/>
      <c r="N134" s="3"/>
      <c r="O134" s="3"/>
      <c r="P134" s="3"/>
    </row>
    <row r="135" spans="2:16" x14ac:dyDescent="0.3">
      <c r="B135" s="92"/>
      <c r="C135" s="95"/>
      <c r="D135" s="95"/>
      <c r="E135" s="98"/>
      <c r="F135" s="48" t="s">
        <v>5</v>
      </c>
      <c r="G135" s="49">
        <f t="shared" si="23"/>
        <v>0</v>
      </c>
      <c r="H135" s="50"/>
      <c r="I135" s="50">
        <v>0</v>
      </c>
      <c r="J135" s="76"/>
      <c r="K135" s="50"/>
      <c r="L135" s="51"/>
      <c r="M135" s="51"/>
      <c r="N135" s="3"/>
      <c r="O135" s="3"/>
      <c r="P135" s="3"/>
    </row>
    <row r="136" spans="2:16" ht="15.75" customHeight="1" x14ac:dyDescent="0.3">
      <c r="B136" s="90" t="s">
        <v>41</v>
      </c>
      <c r="C136" s="93" t="s">
        <v>58</v>
      </c>
      <c r="D136" s="93" t="s">
        <v>95</v>
      </c>
      <c r="E136" s="96" t="s">
        <v>48</v>
      </c>
      <c r="F136" s="36" t="s">
        <v>1</v>
      </c>
      <c r="G136" s="37">
        <f t="shared" si="23"/>
        <v>3793</v>
      </c>
      <c r="H136" s="38">
        <f t="shared" ref="H136:M136" si="30">SUM(H137:H141)</f>
        <v>600</v>
      </c>
      <c r="I136" s="38">
        <f t="shared" si="30"/>
        <v>993</v>
      </c>
      <c r="J136" s="74">
        <f t="shared" si="30"/>
        <v>2200</v>
      </c>
      <c r="K136" s="38">
        <f t="shared" si="30"/>
        <v>0</v>
      </c>
      <c r="L136" s="39">
        <f t="shared" si="30"/>
        <v>0</v>
      </c>
      <c r="M136" s="39">
        <f t="shared" si="30"/>
        <v>0</v>
      </c>
      <c r="N136" s="3"/>
      <c r="O136" s="3"/>
      <c r="P136" s="3"/>
    </row>
    <row r="137" spans="2:16" x14ac:dyDescent="0.3">
      <c r="B137" s="91"/>
      <c r="C137" s="94"/>
      <c r="D137" s="94"/>
      <c r="E137" s="97"/>
      <c r="F137" s="41" t="s">
        <v>2</v>
      </c>
      <c r="G137" s="42">
        <f t="shared" si="23"/>
        <v>0</v>
      </c>
      <c r="H137" s="43"/>
      <c r="I137" s="43">
        <v>0</v>
      </c>
      <c r="J137" s="75"/>
      <c r="K137" s="43"/>
      <c r="L137" s="44"/>
      <c r="M137" s="44"/>
      <c r="N137" s="3"/>
      <c r="O137" s="3"/>
      <c r="P137" s="3"/>
    </row>
    <row r="138" spans="2:16" x14ac:dyDescent="0.3">
      <c r="B138" s="91"/>
      <c r="C138" s="94"/>
      <c r="D138" s="94"/>
      <c r="E138" s="97"/>
      <c r="F138" s="41" t="s">
        <v>3</v>
      </c>
      <c r="G138" s="42">
        <f t="shared" si="23"/>
        <v>0</v>
      </c>
      <c r="H138" s="43"/>
      <c r="I138" s="43">
        <v>0</v>
      </c>
      <c r="J138" s="75"/>
      <c r="K138" s="43"/>
      <c r="L138" s="44"/>
      <c r="M138" s="44"/>
      <c r="N138" s="3"/>
      <c r="O138" s="3"/>
      <c r="P138" s="3"/>
    </row>
    <row r="139" spans="2:16" x14ac:dyDescent="0.3">
      <c r="B139" s="91"/>
      <c r="C139" s="94"/>
      <c r="D139" s="94"/>
      <c r="E139" s="97"/>
      <c r="F139" s="45" t="s">
        <v>55</v>
      </c>
      <c r="G139" s="42">
        <f t="shared" si="23"/>
        <v>0</v>
      </c>
      <c r="H139" s="43"/>
      <c r="I139" s="46">
        <v>0</v>
      </c>
      <c r="J139" s="75"/>
      <c r="K139" s="43"/>
      <c r="L139" s="44"/>
      <c r="M139" s="44"/>
      <c r="N139" s="3"/>
      <c r="O139" s="3"/>
      <c r="P139" s="3"/>
    </row>
    <row r="140" spans="2:16" x14ac:dyDescent="0.3">
      <c r="B140" s="91"/>
      <c r="C140" s="94"/>
      <c r="D140" s="94"/>
      <c r="E140" s="97"/>
      <c r="F140" s="41" t="s">
        <v>4</v>
      </c>
      <c r="G140" s="42">
        <f t="shared" si="23"/>
        <v>3793</v>
      </c>
      <c r="H140" s="43">
        <v>600</v>
      </c>
      <c r="I140" s="46">
        <v>993</v>
      </c>
      <c r="J140" s="75">
        <f>2200</f>
        <v>2200</v>
      </c>
      <c r="K140" s="43"/>
      <c r="L140" s="44"/>
      <c r="M140" s="44"/>
      <c r="N140" s="3"/>
      <c r="O140" s="3"/>
      <c r="P140" s="3"/>
    </row>
    <row r="141" spans="2:16" x14ac:dyDescent="0.3">
      <c r="B141" s="92"/>
      <c r="C141" s="95"/>
      <c r="D141" s="95"/>
      <c r="E141" s="98"/>
      <c r="F141" s="48" t="s">
        <v>5</v>
      </c>
      <c r="G141" s="49">
        <f t="shared" si="23"/>
        <v>0</v>
      </c>
      <c r="H141" s="50"/>
      <c r="I141" s="50">
        <v>0</v>
      </c>
      <c r="J141" s="76"/>
      <c r="K141" s="50"/>
      <c r="L141" s="51"/>
      <c r="M141" s="51"/>
      <c r="N141" s="3"/>
      <c r="O141" s="3"/>
      <c r="P141" s="3"/>
    </row>
    <row r="142" spans="2:16" ht="15.75" customHeight="1" x14ac:dyDescent="0.3">
      <c r="B142" s="90" t="s">
        <v>42</v>
      </c>
      <c r="C142" s="93" t="s">
        <v>62</v>
      </c>
      <c r="D142" s="93">
        <v>2019</v>
      </c>
      <c r="E142" s="96" t="s">
        <v>10</v>
      </c>
      <c r="F142" s="36" t="s">
        <v>1</v>
      </c>
      <c r="G142" s="37">
        <f t="shared" si="23"/>
        <v>0</v>
      </c>
      <c r="H142" s="38">
        <f t="shared" ref="H142:M142" si="31">SUM(H143:H147)</f>
        <v>0</v>
      </c>
      <c r="I142" s="38">
        <f t="shared" si="31"/>
        <v>0</v>
      </c>
      <c r="J142" s="74">
        <f t="shared" si="31"/>
        <v>0</v>
      </c>
      <c r="K142" s="38">
        <f t="shared" si="31"/>
        <v>0</v>
      </c>
      <c r="L142" s="39">
        <f t="shared" si="31"/>
        <v>0</v>
      </c>
      <c r="M142" s="39">
        <f t="shared" si="31"/>
        <v>0</v>
      </c>
      <c r="N142" s="3"/>
      <c r="O142" s="3"/>
      <c r="P142" s="3"/>
    </row>
    <row r="143" spans="2:16" x14ac:dyDescent="0.3">
      <c r="B143" s="91"/>
      <c r="C143" s="94"/>
      <c r="D143" s="94"/>
      <c r="E143" s="97"/>
      <c r="F143" s="41" t="s">
        <v>2</v>
      </c>
      <c r="G143" s="42">
        <f t="shared" si="23"/>
        <v>0</v>
      </c>
      <c r="H143" s="43"/>
      <c r="I143" s="43">
        <v>0</v>
      </c>
      <c r="J143" s="75"/>
      <c r="K143" s="43"/>
      <c r="L143" s="44"/>
      <c r="M143" s="44"/>
      <c r="N143" s="3"/>
      <c r="O143" s="3"/>
      <c r="P143" s="3"/>
    </row>
    <row r="144" spans="2:16" x14ac:dyDescent="0.3">
      <c r="B144" s="91"/>
      <c r="C144" s="94"/>
      <c r="D144" s="94"/>
      <c r="E144" s="97"/>
      <c r="F144" s="41" t="s">
        <v>3</v>
      </c>
      <c r="G144" s="42">
        <f t="shared" ref="G144:G175" si="32">SUM(H144:M144)</f>
        <v>0</v>
      </c>
      <c r="H144" s="43"/>
      <c r="I144" s="43">
        <v>0</v>
      </c>
      <c r="J144" s="75"/>
      <c r="K144" s="43"/>
      <c r="L144" s="44"/>
      <c r="M144" s="44"/>
      <c r="N144" s="3"/>
      <c r="O144" s="3"/>
      <c r="P144" s="3"/>
    </row>
    <row r="145" spans="2:16" x14ac:dyDescent="0.3">
      <c r="B145" s="91"/>
      <c r="C145" s="94"/>
      <c r="D145" s="94"/>
      <c r="E145" s="97"/>
      <c r="F145" s="45" t="s">
        <v>55</v>
      </c>
      <c r="G145" s="42">
        <f t="shared" si="32"/>
        <v>0</v>
      </c>
      <c r="H145" s="43"/>
      <c r="I145" s="46">
        <v>0</v>
      </c>
      <c r="J145" s="75"/>
      <c r="K145" s="43"/>
      <c r="L145" s="44"/>
      <c r="M145" s="44"/>
      <c r="N145" s="3"/>
      <c r="O145" s="3"/>
      <c r="P145" s="3"/>
    </row>
    <row r="146" spans="2:16" x14ac:dyDescent="0.3">
      <c r="B146" s="91"/>
      <c r="C146" s="94"/>
      <c r="D146" s="94"/>
      <c r="E146" s="97"/>
      <c r="F146" s="41" t="s">
        <v>4</v>
      </c>
      <c r="G146" s="42">
        <f t="shared" si="32"/>
        <v>0</v>
      </c>
      <c r="H146" s="43"/>
      <c r="I146" s="46">
        <v>0</v>
      </c>
      <c r="J146" s="75"/>
      <c r="K146" s="43"/>
      <c r="L146" s="44"/>
      <c r="M146" s="44"/>
      <c r="N146" s="3"/>
      <c r="O146" s="3"/>
      <c r="P146" s="3"/>
    </row>
    <row r="147" spans="2:16" x14ac:dyDescent="0.3">
      <c r="B147" s="92"/>
      <c r="C147" s="95"/>
      <c r="D147" s="95"/>
      <c r="E147" s="98"/>
      <c r="F147" s="48" t="s">
        <v>5</v>
      </c>
      <c r="G147" s="49">
        <f t="shared" si="32"/>
        <v>0</v>
      </c>
      <c r="H147" s="50"/>
      <c r="I147" s="50">
        <v>0</v>
      </c>
      <c r="J147" s="76"/>
      <c r="K147" s="50"/>
      <c r="L147" s="51"/>
      <c r="M147" s="51"/>
      <c r="N147" s="3"/>
      <c r="O147" s="3"/>
      <c r="P147" s="3"/>
    </row>
    <row r="148" spans="2:16" ht="15.75" customHeight="1" x14ac:dyDescent="0.3">
      <c r="B148" s="90" t="s">
        <v>43</v>
      </c>
      <c r="C148" s="93" t="s">
        <v>54</v>
      </c>
      <c r="D148" s="93" t="s">
        <v>94</v>
      </c>
      <c r="E148" s="96" t="s">
        <v>10</v>
      </c>
      <c r="F148" s="36" t="s">
        <v>1</v>
      </c>
      <c r="G148" s="37">
        <f t="shared" si="32"/>
        <v>188.78537000000006</v>
      </c>
      <c r="H148" s="38">
        <f t="shared" ref="H148:M148" si="33">SUM(H149:H153)</f>
        <v>0</v>
      </c>
      <c r="I148" s="38">
        <f t="shared" si="33"/>
        <v>0</v>
      </c>
      <c r="J148" s="74">
        <f t="shared" si="33"/>
        <v>188.78537000000006</v>
      </c>
      <c r="K148" s="38">
        <f t="shared" si="33"/>
        <v>0</v>
      </c>
      <c r="L148" s="39">
        <f t="shared" si="33"/>
        <v>0</v>
      </c>
      <c r="M148" s="39">
        <f t="shared" si="33"/>
        <v>0</v>
      </c>
      <c r="N148" s="3"/>
      <c r="O148" s="3"/>
      <c r="P148" s="3"/>
    </row>
    <row r="149" spans="2:16" x14ac:dyDescent="0.3">
      <c r="B149" s="91"/>
      <c r="C149" s="94"/>
      <c r="D149" s="94"/>
      <c r="E149" s="97"/>
      <c r="F149" s="41" t="s">
        <v>2</v>
      </c>
      <c r="G149" s="42">
        <f t="shared" si="32"/>
        <v>0</v>
      </c>
      <c r="H149" s="43"/>
      <c r="I149" s="43">
        <v>0</v>
      </c>
      <c r="J149" s="75"/>
      <c r="K149" s="43"/>
      <c r="L149" s="44"/>
      <c r="M149" s="44"/>
      <c r="N149" s="3"/>
      <c r="O149" s="3"/>
      <c r="P149" s="3"/>
    </row>
    <row r="150" spans="2:16" x14ac:dyDescent="0.3">
      <c r="B150" s="91"/>
      <c r="C150" s="94"/>
      <c r="D150" s="94"/>
      <c r="E150" s="97"/>
      <c r="F150" s="41" t="s">
        <v>3</v>
      </c>
      <c r="G150" s="42">
        <f t="shared" si="32"/>
        <v>0</v>
      </c>
      <c r="H150" s="43"/>
      <c r="I150" s="43">
        <v>0</v>
      </c>
      <c r="J150" s="75"/>
      <c r="K150" s="43"/>
      <c r="L150" s="44"/>
      <c r="M150" s="44"/>
      <c r="N150" s="3"/>
      <c r="O150" s="3"/>
      <c r="P150" s="3"/>
    </row>
    <row r="151" spans="2:16" x14ac:dyDescent="0.3">
      <c r="B151" s="91"/>
      <c r="C151" s="94"/>
      <c r="D151" s="94"/>
      <c r="E151" s="97"/>
      <c r="F151" s="45" t="s">
        <v>55</v>
      </c>
      <c r="G151" s="42">
        <f t="shared" si="32"/>
        <v>0</v>
      </c>
      <c r="H151" s="43"/>
      <c r="I151" s="46">
        <v>0</v>
      </c>
      <c r="J151" s="75"/>
      <c r="K151" s="43"/>
      <c r="L151" s="44"/>
      <c r="M151" s="44"/>
      <c r="N151" s="3"/>
      <c r="O151" s="3"/>
      <c r="P151" s="3"/>
    </row>
    <row r="152" spans="2:16" x14ac:dyDescent="0.3">
      <c r="B152" s="91"/>
      <c r="C152" s="94"/>
      <c r="D152" s="94"/>
      <c r="E152" s="97"/>
      <c r="F152" s="41" t="s">
        <v>4</v>
      </c>
      <c r="G152" s="42">
        <f t="shared" si="32"/>
        <v>188.78537000000006</v>
      </c>
      <c r="H152" s="43"/>
      <c r="I152" s="46">
        <v>0</v>
      </c>
      <c r="J152" s="75">
        <f>600+188.78537-600</f>
        <v>188.78537000000006</v>
      </c>
      <c r="K152" s="43"/>
      <c r="L152" s="44"/>
      <c r="M152" s="44"/>
      <c r="N152" s="3"/>
      <c r="O152" s="3"/>
      <c r="P152" s="3"/>
    </row>
    <row r="153" spans="2:16" x14ac:dyDescent="0.3">
      <c r="B153" s="92"/>
      <c r="C153" s="95"/>
      <c r="D153" s="95"/>
      <c r="E153" s="98"/>
      <c r="F153" s="48" t="s">
        <v>5</v>
      </c>
      <c r="G153" s="49">
        <f t="shared" si="32"/>
        <v>0</v>
      </c>
      <c r="H153" s="50"/>
      <c r="I153" s="50">
        <v>0</v>
      </c>
      <c r="J153" s="76"/>
      <c r="K153" s="50"/>
      <c r="L153" s="51"/>
      <c r="M153" s="51"/>
      <c r="N153" s="3"/>
      <c r="O153" s="3"/>
      <c r="P153" s="3"/>
    </row>
    <row r="154" spans="2:16" ht="15.75" customHeight="1" x14ac:dyDescent="0.3">
      <c r="B154" s="90" t="s">
        <v>45</v>
      </c>
      <c r="C154" s="93" t="s">
        <v>50</v>
      </c>
      <c r="D154" s="93">
        <v>2019</v>
      </c>
      <c r="E154" s="96" t="s">
        <v>10</v>
      </c>
      <c r="F154" s="36" t="s">
        <v>1</v>
      </c>
      <c r="G154" s="37">
        <f t="shared" si="32"/>
        <v>0</v>
      </c>
      <c r="H154" s="38">
        <f t="shared" ref="H154:M154" si="34">SUM(H155:H159)</f>
        <v>0</v>
      </c>
      <c r="I154" s="38">
        <f t="shared" si="34"/>
        <v>0</v>
      </c>
      <c r="J154" s="74">
        <f t="shared" si="34"/>
        <v>0</v>
      </c>
      <c r="K154" s="38">
        <f t="shared" si="34"/>
        <v>0</v>
      </c>
      <c r="L154" s="39">
        <f t="shared" si="34"/>
        <v>0</v>
      </c>
      <c r="M154" s="39">
        <f t="shared" si="34"/>
        <v>0</v>
      </c>
      <c r="N154" s="3"/>
      <c r="O154" s="3"/>
      <c r="P154" s="3"/>
    </row>
    <row r="155" spans="2:16" x14ac:dyDescent="0.3">
      <c r="B155" s="91"/>
      <c r="C155" s="94"/>
      <c r="D155" s="94"/>
      <c r="E155" s="97"/>
      <c r="F155" s="41" t="s">
        <v>2</v>
      </c>
      <c r="G155" s="42">
        <f t="shared" si="32"/>
        <v>0</v>
      </c>
      <c r="H155" s="43"/>
      <c r="I155" s="43">
        <v>0</v>
      </c>
      <c r="J155" s="75"/>
      <c r="K155" s="43"/>
      <c r="L155" s="44"/>
      <c r="M155" s="44"/>
      <c r="N155" s="3"/>
      <c r="O155" s="3"/>
      <c r="P155" s="3"/>
    </row>
    <row r="156" spans="2:16" x14ac:dyDescent="0.3">
      <c r="B156" s="91"/>
      <c r="C156" s="94"/>
      <c r="D156" s="94"/>
      <c r="E156" s="97"/>
      <c r="F156" s="41" t="s">
        <v>3</v>
      </c>
      <c r="G156" s="42">
        <f t="shared" si="32"/>
        <v>0</v>
      </c>
      <c r="H156" s="43"/>
      <c r="I156" s="43">
        <v>0</v>
      </c>
      <c r="J156" s="75"/>
      <c r="K156" s="43"/>
      <c r="L156" s="44"/>
      <c r="M156" s="44"/>
      <c r="N156" s="3"/>
      <c r="O156" s="3"/>
      <c r="P156" s="3"/>
    </row>
    <row r="157" spans="2:16" x14ac:dyDescent="0.3">
      <c r="B157" s="91"/>
      <c r="C157" s="94"/>
      <c r="D157" s="94"/>
      <c r="E157" s="97"/>
      <c r="F157" s="45" t="s">
        <v>55</v>
      </c>
      <c r="G157" s="42">
        <f t="shared" si="32"/>
        <v>0</v>
      </c>
      <c r="H157" s="43"/>
      <c r="I157" s="46">
        <v>0</v>
      </c>
      <c r="J157" s="75"/>
      <c r="K157" s="43"/>
      <c r="L157" s="44"/>
      <c r="M157" s="44"/>
      <c r="N157" s="3"/>
      <c r="O157" s="3"/>
      <c r="P157" s="3"/>
    </row>
    <row r="158" spans="2:16" x14ac:dyDescent="0.3">
      <c r="B158" s="91"/>
      <c r="C158" s="94"/>
      <c r="D158" s="94"/>
      <c r="E158" s="97"/>
      <c r="F158" s="41" t="s">
        <v>4</v>
      </c>
      <c r="G158" s="42">
        <f t="shared" si="32"/>
        <v>0</v>
      </c>
      <c r="H158" s="43"/>
      <c r="I158" s="46">
        <v>0</v>
      </c>
      <c r="J158" s="75"/>
      <c r="K158" s="43"/>
      <c r="L158" s="44"/>
      <c r="M158" s="44"/>
      <c r="N158" s="3"/>
      <c r="O158" s="3"/>
      <c r="P158" s="3"/>
    </row>
    <row r="159" spans="2:16" x14ac:dyDescent="0.3">
      <c r="B159" s="92"/>
      <c r="C159" s="95"/>
      <c r="D159" s="95"/>
      <c r="E159" s="98"/>
      <c r="F159" s="48" t="s">
        <v>5</v>
      </c>
      <c r="G159" s="49">
        <f t="shared" si="32"/>
        <v>0</v>
      </c>
      <c r="H159" s="50"/>
      <c r="I159" s="50">
        <v>0</v>
      </c>
      <c r="J159" s="76"/>
      <c r="K159" s="50"/>
      <c r="L159" s="51"/>
      <c r="M159" s="51"/>
      <c r="N159" s="3"/>
      <c r="O159" s="3"/>
      <c r="P159" s="3"/>
    </row>
    <row r="160" spans="2:16" ht="15.75" customHeight="1" x14ac:dyDescent="0.3">
      <c r="B160" s="90" t="s">
        <v>46</v>
      </c>
      <c r="C160" s="93" t="s">
        <v>56</v>
      </c>
      <c r="D160" s="93">
        <v>2020</v>
      </c>
      <c r="E160" s="96" t="s">
        <v>10</v>
      </c>
      <c r="F160" s="36" t="s">
        <v>1</v>
      </c>
      <c r="G160" s="37">
        <f t="shared" si="32"/>
        <v>2700</v>
      </c>
      <c r="H160" s="38">
        <f t="shared" ref="H160:M160" si="35">SUM(H161:H165)</f>
        <v>0</v>
      </c>
      <c r="I160" s="38">
        <f t="shared" si="35"/>
        <v>0</v>
      </c>
      <c r="J160" s="74">
        <f t="shared" si="35"/>
        <v>2700</v>
      </c>
      <c r="K160" s="38">
        <f t="shared" si="35"/>
        <v>0</v>
      </c>
      <c r="L160" s="39">
        <f t="shared" si="35"/>
        <v>0</v>
      </c>
      <c r="M160" s="39">
        <f t="shared" si="35"/>
        <v>0</v>
      </c>
      <c r="N160" s="3"/>
      <c r="O160" s="3"/>
      <c r="P160" s="3"/>
    </row>
    <row r="161" spans="2:16" x14ac:dyDescent="0.3">
      <c r="B161" s="91"/>
      <c r="C161" s="94"/>
      <c r="D161" s="94"/>
      <c r="E161" s="97"/>
      <c r="F161" s="41" t="s">
        <v>2</v>
      </c>
      <c r="G161" s="42">
        <f t="shared" si="32"/>
        <v>0</v>
      </c>
      <c r="H161" s="43"/>
      <c r="I161" s="43">
        <v>0</v>
      </c>
      <c r="J161" s="75"/>
      <c r="K161" s="43"/>
      <c r="L161" s="44"/>
      <c r="M161" s="44"/>
      <c r="N161" s="3"/>
      <c r="O161" s="3"/>
      <c r="P161" s="3"/>
    </row>
    <row r="162" spans="2:16" x14ac:dyDescent="0.3">
      <c r="B162" s="91"/>
      <c r="C162" s="94"/>
      <c r="D162" s="94"/>
      <c r="E162" s="97"/>
      <c r="F162" s="41" t="s">
        <v>3</v>
      </c>
      <c r="G162" s="42">
        <f t="shared" si="32"/>
        <v>0</v>
      </c>
      <c r="H162" s="43"/>
      <c r="I162" s="43">
        <v>0</v>
      </c>
      <c r="J162" s="75"/>
      <c r="K162" s="43"/>
      <c r="L162" s="44"/>
      <c r="M162" s="44"/>
      <c r="N162" s="3"/>
      <c r="O162" s="3"/>
      <c r="P162" s="3"/>
    </row>
    <row r="163" spans="2:16" x14ac:dyDescent="0.3">
      <c r="B163" s="91"/>
      <c r="C163" s="94"/>
      <c r="D163" s="94"/>
      <c r="E163" s="97"/>
      <c r="F163" s="45" t="s">
        <v>55</v>
      </c>
      <c r="G163" s="42">
        <f t="shared" si="32"/>
        <v>0</v>
      </c>
      <c r="H163" s="43"/>
      <c r="I163" s="46">
        <v>0</v>
      </c>
      <c r="J163" s="75"/>
      <c r="K163" s="43"/>
      <c r="L163" s="44"/>
      <c r="M163" s="44"/>
      <c r="N163" s="3"/>
      <c r="O163" s="3"/>
      <c r="P163" s="3"/>
    </row>
    <row r="164" spans="2:16" x14ac:dyDescent="0.3">
      <c r="B164" s="91"/>
      <c r="C164" s="94"/>
      <c r="D164" s="94"/>
      <c r="E164" s="97"/>
      <c r="F164" s="41" t="s">
        <v>4</v>
      </c>
      <c r="G164" s="42">
        <f t="shared" si="32"/>
        <v>2700</v>
      </c>
      <c r="H164" s="43"/>
      <c r="I164" s="46">
        <v>0</v>
      </c>
      <c r="J164" s="75">
        <v>2700</v>
      </c>
      <c r="K164" s="43"/>
      <c r="L164" s="44"/>
      <c r="M164" s="44"/>
      <c r="N164" s="3"/>
      <c r="O164" s="3"/>
      <c r="P164" s="3"/>
    </row>
    <row r="165" spans="2:16" x14ac:dyDescent="0.3">
      <c r="B165" s="92"/>
      <c r="C165" s="95"/>
      <c r="D165" s="95"/>
      <c r="E165" s="98"/>
      <c r="F165" s="48" t="s">
        <v>5</v>
      </c>
      <c r="G165" s="49">
        <f t="shared" si="32"/>
        <v>0</v>
      </c>
      <c r="H165" s="50"/>
      <c r="I165" s="50">
        <v>0</v>
      </c>
      <c r="J165" s="76"/>
      <c r="K165" s="50"/>
      <c r="L165" s="51"/>
      <c r="M165" s="51"/>
      <c r="N165" s="3"/>
      <c r="O165" s="3"/>
      <c r="P165" s="3"/>
    </row>
    <row r="166" spans="2:16" ht="15.75" customHeight="1" x14ac:dyDescent="0.3">
      <c r="B166" s="90" t="s">
        <v>57</v>
      </c>
      <c r="C166" s="93" t="s">
        <v>92</v>
      </c>
      <c r="D166" s="93" t="s">
        <v>85</v>
      </c>
      <c r="E166" s="96" t="s">
        <v>10</v>
      </c>
      <c r="F166" s="36" t="s">
        <v>1</v>
      </c>
      <c r="G166" s="37">
        <f t="shared" si="32"/>
        <v>62916.772799999999</v>
      </c>
      <c r="H166" s="38">
        <f t="shared" ref="H166:M166" si="36">SUM(H167:H171)</f>
        <v>18897.63</v>
      </c>
      <c r="I166" s="38">
        <f t="shared" si="36"/>
        <v>9508.6322899999996</v>
      </c>
      <c r="J166" s="74">
        <f t="shared" si="36"/>
        <v>15000</v>
      </c>
      <c r="K166" s="38">
        <f t="shared" si="36"/>
        <v>13510.51051</v>
      </c>
      <c r="L166" s="39">
        <f t="shared" si="36"/>
        <v>3000</v>
      </c>
      <c r="M166" s="39">
        <f t="shared" si="36"/>
        <v>3000</v>
      </c>
      <c r="N166" s="3"/>
      <c r="O166" s="3"/>
      <c r="P166" s="3"/>
    </row>
    <row r="167" spans="2:16" x14ac:dyDescent="0.3">
      <c r="B167" s="91"/>
      <c r="C167" s="94"/>
      <c r="D167" s="94"/>
      <c r="E167" s="97"/>
      <c r="F167" s="41" t="s">
        <v>2</v>
      </c>
      <c r="G167" s="42">
        <f t="shared" si="32"/>
        <v>0</v>
      </c>
      <c r="H167" s="43"/>
      <c r="I167" s="43">
        <v>0</v>
      </c>
      <c r="J167" s="75"/>
      <c r="K167" s="43"/>
      <c r="L167" s="44"/>
      <c r="M167" s="44"/>
      <c r="N167" s="3"/>
      <c r="O167" s="3"/>
      <c r="P167" s="3"/>
    </row>
    <row r="168" spans="2:16" x14ac:dyDescent="0.3">
      <c r="B168" s="91"/>
      <c r="C168" s="94"/>
      <c r="D168" s="94"/>
      <c r="E168" s="97"/>
      <c r="F168" s="41" t="s">
        <v>3</v>
      </c>
      <c r="G168" s="42">
        <f t="shared" si="32"/>
        <v>0</v>
      </c>
      <c r="H168" s="43"/>
      <c r="I168" s="43">
        <v>0</v>
      </c>
      <c r="J168" s="75"/>
      <c r="K168" s="43"/>
      <c r="L168" s="44"/>
      <c r="M168" s="44"/>
      <c r="N168" s="3"/>
      <c r="O168" s="3"/>
      <c r="P168" s="3"/>
    </row>
    <row r="169" spans="2:16" x14ac:dyDescent="0.3">
      <c r="B169" s="91"/>
      <c r="C169" s="94"/>
      <c r="D169" s="94"/>
      <c r="E169" s="97"/>
      <c r="F169" s="45" t="s">
        <v>55</v>
      </c>
      <c r="G169" s="42">
        <f t="shared" si="32"/>
        <v>25485</v>
      </c>
      <c r="H169" s="43"/>
      <c r="I169" s="46">
        <v>0</v>
      </c>
      <c r="J169" s="75">
        <v>14985</v>
      </c>
      <c r="K169" s="43">
        <v>10500</v>
      </c>
      <c r="L169" s="44"/>
      <c r="M169" s="44"/>
      <c r="N169" s="3"/>
      <c r="O169" s="3"/>
      <c r="P169" s="3"/>
    </row>
    <row r="170" spans="2:16" x14ac:dyDescent="0.3">
      <c r="B170" s="91"/>
      <c r="C170" s="94"/>
      <c r="D170" s="94"/>
      <c r="E170" s="97"/>
      <c r="F170" s="41" t="s">
        <v>4</v>
      </c>
      <c r="G170" s="42">
        <f t="shared" si="32"/>
        <v>37431.772799999999</v>
      </c>
      <c r="H170" s="43">
        <v>18897.63</v>
      </c>
      <c r="I170" s="46">
        <f>9508.63229</f>
        <v>9508.6322899999996</v>
      </c>
      <c r="J170" s="75">
        <f>1915-1900</f>
        <v>15</v>
      </c>
      <c r="K170" s="43">
        <f>10.51051+3000</f>
        <v>3010.5105100000001</v>
      </c>
      <c r="L170" s="44">
        <v>3000</v>
      </c>
      <c r="M170" s="44">
        <v>3000</v>
      </c>
      <c r="N170" s="3"/>
      <c r="O170" s="3"/>
      <c r="P170" s="3"/>
    </row>
    <row r="171" spans="2:16" x14ac:dyDescent="0.3">
      <c r="B171" s="92"/>
      <c r="C171" s="95"/>
      <c r="D171" s="95"/>
      <c r="E171" s="98"/>
      <c r="F171" s="48" t="s">
        <v>5</v>
      </c>
      <c r="G171" s="49">
        <f t="shared" si="32"/>
        <v>0</v>
      </c>
      <c r="H171" s="50"/>
      <c r="I171" s="50">
        <v>0</v>
      </c>
      <c r="J171" s="76"/>
      <c r="K171" s="50"/>
      <c r="L171" s="51"/>
      <c r="M171" s="51"/>
      <c r="N171" s="3"/>
      <c r="O171" s="3"/>
      <c r="P171" s="3"/>
    </row>
    <row r="172" spans="2:16" ht="15.75" customHeight="1" x14ac:dyDescent="0.3">
      <c r="B172" s="90" t="s">
        <v>81</v>
      </c>
      <c r="C172" s="93" t="s">
        <v>82</v>
      </c>
      <c r="D172" s="93" t="s">
        <v>84</v>
      </c>
      <c r="E172" s="96" t="s">
        <v>10</v>
      </c>
      <c r="F172" s="36" t="s">
        <v>1</v>
      </c>
      <c r="G172" s="37">
        <f t="shared" si="32"/>
        <v>8996.3730699999996</v>
      </c>
      <c r="H172" s="38">
        <f t="shared" ref="H172:M172" si="37">SUM(H173:H177)</f>
        <v>0</v>
      </c>
      <c r="I172" s="38">
        <f t="shared" si="37"/>
        <v>2688.51521</v>
      </c>
      <c r="J172" s="74">
        <f t="shared" si="37"/>
        <v>6307.8578600000001</v>
      </c>
      <c r="K172" s="38">
        <f t="shared" si="37"/>
        <v>0</v>
      </c>
      <c r="L172" s="39">
        <f t="shared" si="37"/>
        <v>0</v>
      </c>
      <c r="M172" s="39">
        <f t="shared" si="37"/>
        <v>0</v>
      </c>
      <c r="N172" s="3"/>
      <c r="O172" s="3"/>
      <c r="P172" s="3"/>
    </row>
    <row r="173" spans="2:16" x14ac:dyDescent="0.3">
      <c r="B173" s="91"/>
      <c r="C173" s="94"/>
      <c r="D173" s="94"/>
      <c r="E173" s="97"/>
      <c r="F173" s="41" t="s">
        <v>2</v>
      </c>
      <c r="G173" s="42">
        <f t="shared" si="32"/>
        <v>0</v>
      </c>
      <c r="H173" s="43"/>
      <c r="I173" s="43">
        <v>0</v>
      </c>
      <c r="J173" s="75"/>
      <c r="K173" s="43"/>
      <c r="L173" s="44"/>
      <c r="M173" s="44"/>
      <c r="N173" s="3"/>
      <c r="O173" s="3"/>
      <c r="P173" s="3"/>
    </row>
    <row r="174" spans="2:16" x14ac:dyDescent="0.3">
      <c r="B174" s="91"/>
      <c r="C174" s="94"/>
      <c r="D174" s="94"/>
      <c r="E174" s="97"/>
      <c r="F174" s="41" t="s">
        <v>3</v>
      </c>
      <c r="G174" s="42">
        <f t="shared" si="32"/>
        <v>0</v>
      </c>
      <c r="H174" s="43"/>
      <c r="I174" s="43">
        <v>0</v>
      </c>
      <c r="J174" s="75"/>
      <c r="K174" s="43"/>
      <c r="L174" s="44"/>
      <c r="M174" s="44"/>
      <c r="N174" s="3"/>
      <c r="O174" s="3"/>
      <c r="P174" s="3"/>
    </row>
    <row r="175" spans="2:16" x14ac:dyDescent="0.3">
      <c r="B175" s="91"/>
      <c r="C175" s="94"/>
      <c r="D175" s="94"/>
      <c r="E175" s="97"/>
      <c r="F175" s="45" t="s">
        <v>55</v>
      </c>
      <c r="G175" s="42">
        <f t="shared" si="32"/>
        <v>8986.862000000001</v>
      </c>
      <c r="H175" s="43"/>
      <c r="I175" s="46">
        <v>2685.3119999999999</v>
      </c>
      <c r="J175" s="75">
        <v>6301.55</v>
      </c>
      <c r="K175" s="43"/>
      <c r="L175" s="44"/>
      <c r="M175" s="44"/>
      <c r="N175" s="3"/>
      <c r="O175" s="3"/>
      <c r="P175" s="47"/>
    </row>
    <row r="176" spans="2:16" x14ac:dyDescent="0.3">
      <c r="B176" s="91"/>
      <c r="C176" s="94"/>
      <c r="D176" s="94"/>
      <c r="E176" s="97"/>
      <c r="F176" s="41" t="s">
        <v>4</v>
      </c>
      <c r="G176" s="42">
        <f t="shared" ref="G176:G189" si="38">SUM(H176:M176)</f>
        <v>9.5110700000000001</v>
      </c>
      <c r="H176" s="43"/>
      <c r="I176" s="46">
        <v>3.2032099999999999</v>
      </c>
      <c r="J176" s="75">
        <v>6.3078599999999998</v>
      </c>
      <c r="K176" s="43"/>
      <c r="L176" s="44"/>
      <c r="M176" s="44"/>
      <c r="N176" s="3"/>
      <c r="O176" s="3"/>
      <c r="P176" s="3"/>
    </row>
    <row r="177" spans="2:16" ht="16.2" thickBot="1" x14ac:dyDescent="0.35">
      <c r="B177" s="124"/>
      <c r="C177" s="125"/>
      <c r="D177" s="125"/>
      <c r="E177" s="85"/>
      <c r="F177" s="52" t="s">
        <v>5</v>
      </c>
      <c r="G177" s="53">
        <f t="shared" si="38"/>
        <v>0</v>
      </c>
      <c r="H177" s="54"/>
      <c r="I177" s="54">
        <v>0</v>
      </c>
      <c r="J177" s="77"/>
      <c r="K177" s="54"/>
      <c r="L177" s="55"/>
      <c r="M177" s="55"/>
      <c r="N177" s="3"/>
      <c r="O177" s="3"/>
      <c r="P177" s="3"/>
    </row>
    <row r="178" spans="2:16" ht="15.75" customHeight="1" x14ac:dyDescent="0.3">
      <c r="B178" s="90" t="s">
        <v>91</v>
      </c>
      <c r="C178" s="93" t="s">
        <v>93</v>
      </c>
      <c r="D178" s="93">
        <v>2024</v>
      </c>
      <c r="E178" s="96" t="s">
        <v>10</v>
      </c>
      <c r="F178" s="36" t="s">
        <v>1</v>
      </c>
      <c r="G178" s="37">
        <f t="shared" si="38"/>
        <v>1021.02102</v>
      </c>
      <c r="H178" s="38">
        <f t="shared" ref="H178:M178" si="39">SUM(H179:H183)</f>
        <v>0</v>
      </c>
      <c r="I178" s="38">
        <f t="shared" si="39"/>
        <v>0</v>
      </c>
      <c r="J178" s="74">
        <f>SUM(J179:J183)</f>
        <v>1021.02102</v>
      </c>
      <c r="K178" s="38">
        <f t="shared" si="39"/>
        <v>0</v>
      </c>
      <c r="L178" s="39">
        <f t="shared" si="39"/>
        <v>0</v>
      </c>
      <c r="M178" s="39">
        <f t="shared" si="39"/>
        <v>0</v>
      </c>
      <c r="N178" s="3"/>
      <c r="O178" s="3"/>
      <c r="P178" s="3"/>
    </row>
    <row r="179" spans="2:16" x14ac:dyDescent="0.3">
      <c r="B179" s="91"/>
      <c r="C179" s="94"/>
      <c r="D179" s="94"/>
      <c r="E179" s="97"/>
      <c r="F179" s="41" t="s">
        <v>2</v>
      </c>
      <c r="G179" s="42">
        <f t="shared" si="38"/>
        <v>0</v>
      </c>
      <c r="H179" s="43"/>
      <c r="I179" s="43"/>
      <c r="J179" s="75"/>
      <c r="K179" s="43"/>
      <c r="L179" s="44"/>
      <c r="M179" s="44"/>
      <c r="N179" s="3"/>
      <c r="O179" s="3"/>
      <c r="P179" s="3"/>
    </row>
    <row r="180" spans="2:16" x14ac:dyDescent="0.3">
      <c r="B180" s="91"/>
      <c r="C180" s="94"/>
      <c r="D180" s="94"/>
      <c r="E180" s="97"/>
      <c r="F180" s="41" t="s">
        <v>3</v>
      </c>
      <c r="G180" s="42">
        <f t="shared" si="38"/>
        <v>0</v>
      </c>
      <c r="H180" s="43"/>
      <c r="I180" s="43"/>
      <c r="J180" s="75"/>
      <c r="K180" s="43"/>
      <c r="L180" s="44"/>
      <c r="M180" s="44"/>
      <c r="N180" s="3"/>
      <c r="O180" s="3"/>
      <c r="P180" s="3"/>
    </row>
    <row r="181" spans="2:16" x14ac:dyDescent="0.3">
      <c r="B181" s="91"/>
      <c r="C181" s="94"/>
      <c r="D181" s="94"/>
      <c r="E181" s="97"/>
      <c r="F181" s="45" t="s">
        <v>55</v>
      </c>
      <c r="G181" s="42">
        <f t="shared" si="38"/>
        <v>1020</v>
      </c>
      <c r="H181" s="43"/>
      <c r="I181" s="46"/>
      <c r="J181" s="75">
        <v>1020</v>
      </c>
      <c r="K181" s="43"/>
      <c r="L181" s="44"/>
      <c r="M181" s="44"/>
      <c r="N181" s="3"/>
      <c r="O181" s="3"/>
      <c r="P181" s="47"/>
    </row>
    <row r="182" spans="2:16" x14ac:dyDescent="0.3">
      <c r="B182" s="91"/>
      <c r="C182" s="94"/>
      <c r="D182" s="94"/>
      <c r="E182" s="97"/>
      <c r="F182" s="41" t="s">
        <v>4</v>
      </c>
      <c r="G182" s="42">
        <f t="shared" si="38"/>
        <v>1.02102</v>
      </c>
      <c r="H182" s="43"/>
      <c r="I182" s="46"/>
      <c r="J182" s="75">
        <v>1.02102</v>
      </c>
      <c r="K182" s="43"/>
      <c r="L182" s="44"/>
      <c r="M182" s="44"/>
      <c r="N182" s="3"/>
      <c r="O182" s="3"/>
      <c r="P182" s="3"/>
    </row>
    <row r="183" spans="2:16" ht="16.2" thickBot="1" x14ac:dyDescent="0.35">
      <c r="B183" s="124"/>
      <c r="C183" s="125"/>
      <c r="D183" s="125"/>
      <c r="E183" s="85"/>
      <c r="F183" s="52" t="s">
        <v>5</v>
      </c>
      <c r="G183" s="53">
        <f t="shared" si="38"/>
        <v>0</v>
      </c>
      <c r="H183" s="54"/>
      <c r="I183" s="54"/>
      <c r="J183" s="77"/>
      <c r="K183" s="54"/>
      <c r="L183" s="55"/>
      <c r="M183" s="55"/>
      <c r="N183" s="3"/>
      <c r="O183" s="3"/>
      <c r="P183" s="3"/>
    </row>
    <row r="184" spans="2:16" ht="15.75" customHeight="1" x14ac:dyDescent="0.3">
      <c r="B184" s="109"/>
      <c r="C184" s="112"/>
      <c r="D184" s="112" t="s">
        <v>87</v>
      </c>
      <c r="E184" s="115" t="s">
        <v>9</v>
      </c>
      <c r="F184" s="23" t="s">
        <v>1</v>
      </c>
      <c r="G184" s="24">
        <f t="shared" si="38"/>
        <v>1122224.58244</v>
      </c>
      <c r="H184" s="25">
        <f t="shared" ref="H184:K189" si="40">SUM(H112,H16)</f>
        <v>407596.19046000007</v>
      </c>
      <c r="I184" s="25">
        <f t="shared" si="40"/>
        <v>177770.80504000001</v>
      </c>
      <c r="J184" s="71">
        <f t="shared" si="40"/>
        <v>238924.52853000001</v>
      </c>
      <c r="K184" s="25">
        <f t="shared" si="40"/>
        <v>290313.05841000006</v>
      </c>
      <c r="L184" s="26">
        <f t="shared" ref="L184" si="41">SUM(L112,L16)</f>
        <v>3810</v>
      </c>
      <c r="M184" s="26">
        <f t="shared" ref="M184:M189" si="42">SUM(M112,M16)</f>
        <v>3810</v>
      </c>
      <c r="N184" s="3"/>
      <c r="O184" s="3"/>
      <c r="P184" s="3"/>
    </row>
    <row r="185" spans="2:16" x14ac:dyDescent="0.3">
      <c r="B185" s="110"/>
      <c r="C185" s="113"/>
      <c r="D185" s="113"/>
      <c r="E185" s="116"/>
      <c r="F185" s="27" t="s">
        <v>2</v>
      </c>
      <c r="G185" s="28">
        <f t="shared" si="38"/>
        <v>492687.84068999998</v>
      </c>
      <c r="H185" s="29">
        <f t="shared" si="40"/>
        <v>268352.46828999999</v>
      </c>
      <c r="I185" s="29">
        <f t="shared" si="40"/>
        <v>105124.2</v>
      </c>
      <c r="J185" s="72">
        <f t="shared" si="40"/>
        <v>54211.172400000003</v>
      </c>
      <c r="K185" s="29">
        <f t="shared" si="40"/>
        <v>65000</v>
      </c>
      <c r="L185" s="30">
        <f t="shared" ref="L185" si="43">SUM(L113,L17)</f>
        <v>0</v>
      </c>
      <c r="M185" s="30">
        <f t="shared" si="42"/>
        <v>0</v>
      </c>
      <c r="N185" s="3"/>
      <c r="O185" s="3"/>
      <c r="P185" s="3"/>
    </row>
    <row r="186" spans="2:16" x14ac:dyDescent="0.3">
      <c r="B186" s="110"/>
      <c r="C186" s="113"/>
      <c r="D186" s="113"/>
      <c r="E186" s="116"/>
      <c r="F186" s="27" t="s">
        <v>3</v>
      </c>
      <c r="G186" s="28">
        <f t="shared" si="38"/>
        <v>16378.043489999998</v>
      </c>
      <c r="H186" s="29">
        <f t="shared" si="40"/>
        <v>5503.6310100000001</v>
      </c>
      <c r="I186" s="29">
        <f t="shared" si="40"/>
        <v>955.67455000000007</v>
      </c>
      <c r="J186" s="72">
        <f t="shared" si="40"/>
        <v>9327.8288400000001</v>
      </c>
      <c r="K186" s="29">
        <f t="shared" si="40"/>
        <v>590.90908999999999</v>
      </c>
      <c r="L186" s="30">
        <f t="shared" ref="L186" si="44">SUM(L114,L18)</f>
        <v>0</v>
      </c>
      <c r="M186" s="30">
        <f t="shared" si="42"/>
        <v>0</v>
      </c>
      <c r="N186" s="3"/>
      <c r="O186" s="3"/>
      <c r="P186" s="3"/>
    </row>
    <row r="187" spans="2:16" x14ac:dyDescent="0.3">
      <c r="B187" s="110"/>
      <c r="C187" s="113"/>
      <c r="D187" s="113"/>
      <c r="E187" s="116"/>
      <c r="F187" s="31" t="s">
        <v>55</v>
      </c>
      <c r="G187" s="28">
        <f t="shared" si="38"/>
        <v>508974.28285999998</v>
      </c>
      <c r="H187" s="29">
        <f t="shared" si="40"/>
        <v>76368</v>
      </c>
      <c r="I187" s="29">
        <f t="shared" si="40"/>
        <v>45441.179089999998</v>
      </c>
      <c r="J187" s="72">
        <f t="shared" si="40"/>
        <v>166539.45750999998</v>
      </c>
      <c r="K187" s="29">
        <f t="shared" si="40"/>
        <v>220625.64626000001</v>
      </c>
      <c r="L187" s="30">
        <f t="shared" ref="L187" si="45">SUM(L115,L19)</f>
        <v>0</v>
      </c>
      <c r="M187" s="30">
        <f t="shared" si="42"/>
        <v>0</v>
      </c>
      <c r="N187" s="3"/>
      <c r="O187" s="3"/>
      <c r="P187" s="3"/>
    </row>
    <row r="188" spans="2:16" x14ac:dyDescent="0.3">
      <c r="B188" s="110"/>
      <c r="C188" s="113"/>
      <c r="D188" s="113"/>
      <c r="E188" s="116"/>
      <c r="F188" s="27" t="s">
        <v>4</v>
      </c>
      <c r="G188" s="28">
        <f t="shared" si="38"/>
        <v>104184.41540000003</v>
      </c>
      <c r="H188" s="29">
        <f t="shared" si="40"/>
        <v>57372.091160000011</v>
      </c>
      <c r="I188" s="29">
        <f t="shared" si="40"/>
        <v>26249.751400000001</v>
      </c>
      <c r="J188" s="72">
        <f t="shared" si="40"/>
        <v>8846.0697799999998</v>
      </c>
      <c r="K188" s="29">
        <f t="shared" si="40"/>
        <v>4096.50306</v>
      </c>
      <c r="L188" s="30">
        <f t="shared" ref="L188" si="46">SUM(L116,L20)</f>
        <v>3810</v>
      </c>
      <c r="M188" s="30">
        <f t="shared" si="42"/>
        <v>3810</v>
      </c>
      <c r="N188" s="3"/>
      <c r="O188" s="3"/>
      <c r="P188" s="3"/>
    </row>
    <row r="189" spans="2:16" ht="16.2" thickBot="1" x14ac:dyDescent="0.35">
      <c r="B189" s="121"/>
      <c r="C189" s="122"/>
      <c r="D189" s="122"/>
      <c r="E189" s="123"/>
      <c r="F189" s="58" t="s">
        <v>63</v>
      </c>
      <c r="G189" s="59">
        <f t="shared" si="38"/>
        <v>0</v>
      </c>
      <c r="H189" s="60">
        <f t="shared" si="40"/>
        <v>0</v>
      </c>
      <c r="I189" s="60">
        <f t="shared" si="40"/>
        <v>0</v>
      </c>
      <c r="J189" s="78">
        <f t="shared" si="40"/>
        <v>0</v>
      </c>
      <c r="K189" s="60">
        <f t="shared" si="40"/>
        <v>0</v>
      </c>
      <c r="L189" s="61">
        <f t="shared" ref="L189" si="47">SUM(L117,L21)</f>
        <v>0</v>
      </c>
      <c r="M189" s="61">
        <f t="shared" si="42"/>
        <v>0</v>
      </c>
      <c r="N189" s="3"/>
      <c r="O189" s="3"/>
      <c r="P189" s="3"/>
    </row>
    <row r="191" spans="2:16" x14ac:dyDescent="0.3">
      <c r="K191" s="62"/>
      <c r="M191" s="62"/>
      <c r="N191" s="79"/>
      <c r="O191" s="62"/>
    </row>
    <row r="193" spans="8:8" x14ac:dyDescent="0.3">
      <c r="H193" s="63"/>
    </row>
  </sheetData>
  <mergeCells count="131">
    <mergeCell ref="B178:B183"/>
    <mergeCell ref="C178:C183"/>
    <mergeCell ref="D178:D183"/>
    <mergeCell ref="E178:E183"/>
    <mergeCell ref="D148:D153"/>
    <mergeCell ref="E148:E153"/>
    <mergeCell ref="B142:B147"/>
    <mergeCell ref="C142:C147"/>
    <mergeCell ref="D142:D147"/>
    <mergeCell ref="E142:E147"/>
    <mergeCell ref="B166:B171"/>
    <mergeCell ref="C166:C171"/>
    <mergeCell ref="D166:D171"/>
    <mergeCell ref="E166:E17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00:B105"/>
    <mergeCell ref="C100:C105"/>
    <mergeCell ref="D100:D105"/>
    <mergeCell ref="E100:E105"/>
    <mergeCell ref="B136:B141"/>
    <mergeCell ref="C136:C141"/>
    <mergeCell ref="D136:D141"/>
    <mergeCell ref="E136:E141"/>
    <mergeCell ref="B124:B129"/>
    <mergeCell ref="C124:C129"/>
    <mergeCell ref="D124:D129"/>
    <mergeCell ref="E124:E129"/>
    <mergeCell ref="B130:B135"/>
    <mergeCell ref="C130:C135"/>
    <mergeCell ref="D130:D135"/>
    <mergeCell ref="E130:E135"/>
    <mergeCell ref="B118:B123"/>
    <mergeCell ref="C118:C123"/>
    <mergeCell ref="B106:B111"/>
    <mergeCell ref="C106:C111"/>
    <mergeCell ref="D106:D111"/>
    <mergeCell ref="E106:E111"/>
    <mergeCell ref="D118:D123"/>
    <mergeCell ref="E118:E123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B184:B189"/>
    <mergeCell ref="C184:C189"/>
    <mergeCell ref="D184:D189"/>
    <mergeCell ref="E184:E189"/>
    <mergeCell ref="B172:B177"/>
    <mergeCell ref="C172:C177"/>
    <mergeCell ref="D172:D177"/>
    <mergeCell ref="E172:E177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B112:B117"/>
    <mergeCell ref="C112:C117"/>
    <mergeCell ref="D112:D117"/>
    <mergeCell ref="E112:E117"/>
    <mergeCell ref="B148:B153"/>
    <mergeCell ref="C148:C153"/>
    <mergeCell ref="B10:B14"/>
    <mergeCell ref="D10:D14"/>
    <mergeCell ref="E10:E14"/>
    <mergeCell ref="D22:D27"/>
    <mergeCell ref="E22:E27"/>
    <mergeCell ref="D46:D51"/>
    <mergeCell ref="E46:E51"/>
    <mergeCell ref="E82:E87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C10:C14"/>
    <mergeCell ref="E7:E8"/>
    <mergeCell ref="F7:F8"/>
    <mergeCell ref="G7:G8"/>
    <mergeCell ref="B28:B33"/>
    <mergeCell ref="C28:C33"/>
    <mergeCell ref="D28:D33"/>
    <mergeCell ref="E28:E33"/>
    <mergeCell ref="H1:P1"/>
    <mergeCell ref="H7:P7"/>
    <mergeCell ref="H3:P3"/>
    <mergeCell ref="B5:P5"/>
    <mergeCell ref="B7:B8"/>
    <mergeCell ref="C7:C8"/>
    <mergeCell ref="D7:D8"/>
    <mergeCell ref="B15:E15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69" fitToHeight="0" orientation="landscape" r:id="rId1"/>
  <rowBreaks count="2" manualBreakCount="2">
    <brk id="93" min="1" max="15" man="1"/>
    <brk id="14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2025-01-22T12:05:02Z</dcterms:modified>
</cp:coreProperties>
</file>